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смета (2)" sheetId="1" r:id="rId1"/>
    <sheet name="расчеты б" sheetId="2" r:id="rId2"/>
    <sheet name="расчеты с" sheetId="3" r:id="rId3"/>
    <sheet name="Кт" sheetId="4" r:id="rId4"/>
    <sheet name="расчеты про" sheetId="5" r:id="rId5"/>
    <sheet name="фин грам" sheetId="6" r:id="rId6"/>
  </sheets>
  <definedNames>
    <definedName name="_xlnm.Print_Titles" localSheetId="0">'смета (2)'!$26:$28</definedName>
    <definedName name="_xlnm.Print_Area" localSheetId="3">'Кт'!$A$1:$S$46</definedName>
    <definedName name="_xlnm.Print_Area" localSheetId="1">'расчеты б'!$A$1:$S$131</definedName>
    <definedName name="_xlnm.Print_Area" localSheetId="4">'расчеты про'!$A$1:$S$41</definedName>
    <definedName name="_xlnm.Print_Area" localSheetId="2">'расчеты с'!$A$1:$S$66</definedName>
    <definedName name="_xlnm.Print_Area" localSheetId="0">'смета (2)'!$A$1:$L$94</definedName>
    <definedName name="_xlnm.Print_Area" localSheetId="5">'фин грам'!$A$1:$S$32</definedName>
  </definedNames>
  <calcPr fullCalcOnLoad="1"/>
</workbook>
</file>

<file path=xl/sharedStrings.xml><?xml version="1.0" encoding="utf-8"?>
<sst xmlns="http://schemas.openxmlformats.org/spreadsheetml/2006/main" count="469" uniqueCount="193">
  <si>
    <t>Главный распорядитель бюджетных средств:</t>
  </si>
  <si>
    <t>Наименование бюджета:</t>
  </si>
  <si>
    <t>Единица измерения: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</si>
  <si>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</si>
  <si>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</si>
  <si>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</si>
  <si>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</si>
  <si>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</si>
  <si>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</si>
  <si>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</si>
  <si>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</si>
  <si>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</si>
  <si>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</si>
  <si>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Утверждаю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</si>
  <si>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</si>
  <si>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</si>
  <si>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</si>
  <si>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</si>
  <si>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</si>
  <si>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</si>
  <si>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</si>
  <si>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</si>
  <si>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</si>
  <si>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</si>
  <si>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</si>
  <si>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</si>
  <si>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</si>
  <si>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</si>
  <si>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</si>
  <si>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</si>
  <si>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</si>
  <si>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2. Расчет расходов по подстатье 212 "Прочие выплаты"</t>
  </si>
  <si>
    <t>код строки</t>
  </si>
  <si>
    <t>Сумма расходов (гр. 4*гр.5*гр.6) (рублей)</t>
  </si>
  <si>
    <t>03</t>
  </si>
  <si>
    <t>04</t>
  </si>
  <si>
    <t>3. Расчет расходов по подстатье 213 "Начисления на выплаты по оплате труда</t>
  </si>
  <si>
    <t>05</t>
  </si>
  <si>
    <t>Заработная плата</t>
  </si>
  <si>
    <t>Начисления на выплаты по оплате труда</t>
  </si>
  <si>
    <t>Таблица 1</t>
  </si>
  <si>
    <t>07</t>
  </si>
  <si>
    <t>08</t>
  </si>
  <si>
    <t>09</t>
  </si>
  <si>
    <t>Оплата труда и начисления на выплаты по оплате труда</t>
  </si>
  <si>
    <t>Прочие выплаты</t>
  </si>
  <si>
    <t>Оплата работ, услуг</t>
  </si>
  <si>
    <t>Услуги связи</t>
  </si>
  <si>
    <t>Коммунальные услуги</t>
  </si>
  <si>
    <t>оплата услуг отопления</t>
  </si>
  <si>
    <t>электроэнергия</t>
  </si>
  <si>
    <t>водоснабжение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</si>
  <si>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</si>
  <si>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</si>
  <si>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</si>
  <si>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</si>
  <si>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</si>
  <si>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</si>
  <si>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</si>
  <si>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003</t>
  </si>
  <si>
    <t>004</t>
  </si>
  <si>
    <t>ИТОГО</t>
  </si>
  <si>
    <t>02</t>
  </si>
  <si>
    <t>06</t>
  </si>
  <si>
    <t>Всего</t>
  </si>
  <si>
    <t>руб.</t>
  </si>
  <si>
    <t>А. А. Сердюкова</t>
  </si>
  <si>
    <t>тел. 8-84453-7-12-97</t>
  </si>
  <si>
    <t>И. Н. Нароженко</t>
  </si>
  <si>
    <t>Директор -главный бухгалтер</t>
  </si>
  <si>
    <t>А.А.Сердюкова</t>
  </si>
  <si>
    <t>Получатель бюджетных средств:</t>
  </si>
  <si>
    <t>выплаты в месяц</t>
  </si>
  <si>
    <t>количество месяцев</t>
  </si>
  <si>
    <t>Сумма расходов (гр.4*гр.5) (рублей)</t>
  </si>
  <si>
    <t>стоимость</t>
  </si>
  <si>
    <t>Начисления на выплаты по оплате труда  (30,2%)</t>
  </si>
  <si>
    <t>количество</t>
  </si>
  <si>
    <t>налог на имущество</t>
  </si>
  <si>
    <t>4. Расчет расходов по подстатье 221 "Услуги связи"</t>
  </si>
  <si>
    <t>методлитература</t>
  </si>
  <si>
    <t>количество сотрудников</t>
  </si>
  <si>
    <t>стоимость за единицу потребления</t>
  </si>
  <si>
    <t>итого</t>
  </si>
  <si>
    <t>разновозрастное питание</t>
  </si>
  <si>
    <t>пособие по уходу за ребенком до 3-х лет</t>
  </si>
  <si>
    <t>5. Расчет расходов по подстатье 223 "Коммунальные услуги"</t>
  </si>
  <si>
    <t>вывоз ЖБО</t>
  </si>
  <si>
    <t>6. Расчет расходов по подстатье 225 "услуги по содержанию имущества"</t>
  </si>
  <si>
    <t>7. Расчет расходов по подстатье 226 "услуги по содержанию имущества"</t>
  </si>
  <si>
    <t>8. Расчет расходов по подстатье 290 "Прочие расходы"</t>
  </si>
  <si>
    <t>"__" _________ 201    г.</t>
  </si>
  <si>
    <t>в том числе               субвенция</t>
  </si>
  <si>
    <t xml:space="preserve">                                 местный бюджет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</si>
  <si>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</si>
  <si>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</si>
  <si>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</si>
  <si>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</si>
  <si>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подписка</t>
  </si>
  <si>
    <t>"__" _________ 201   г.</t>
  </si>
  <si>
    <t>соцстрах</t>
  </si>
  <si>
    <t>БЮДЖЕТНАЯ СМЕТА НА 2015 ГОД</t>
  </si>
  <si>
    <t>Глава Руднянского муниципального района</t>
  </si>
  <si>
    <t>_______________ М. Н. Битюцкий</t>
  </si>
  <si>
    <t>Администрация Руднянского муниципального района</t>
  </si>
  <si>
    <t>МКДОУ Руднянский детский сад "Огонек"</t>
  </si>
  <si>
    <t>Заведующая МКДОУ Руднянский детский сад "Огонек"</t>
  </si>
  <si>
    <t>_______________ В. А. Валюнина</t>
  </si>
  <si>
    <t>к бюджетной смете расходов на 2015 год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</si>
  <si>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</si>
  <si>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</si>
  <si>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Подача поставщиком присоеденённую сеть тепловой энергии в горячей воде абоненту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</si>
  <si>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</si>
  <si>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Подача абоненту через присоединенную сеть из централизованных систем холодного водоснабжения</t>
  </si>
  <si>
    <t>услуги по вывозу твердых бытовых отходов</t>
  </si>
  <si>
    <t>проведение лабораторных исследований</t>
  </si>
  <si>
    <t>Услуги по обучению сотрудников</t>
  </si>
  <si>
    <t>защита жизни и здоровья граждан и персонала (охрана)</t>
  </si>
  <si>
    <t>прочие налоги</t>
  </si>
  <si>
    <t>Гл.экономист</t>
  </si>
  <si>
    <t>Всего по смете на 2015 год</t>
  </si>
  <si>
    <t>Директор-главный бухгалтер МКУ МЦБ</t>
  </si>
  <si>
    <t>Исполнитель: гл.экономист МКУ МЦБ</t>
  </si>
  <si>
    <t>I год планового периода</t>
  </si>
  <si>
    <t>II год планового периода</t>
  </si>
  <si>
    <t xml:space="preserve">опрессовка </t>
  </si>
  <si>
    <t>прямые</t>
  </si>
  <si>
    <t>1260000 прямые</t>
  </si>
  <si>
    <t>Приобретение сим-карты, абонентская плата</t>
  </si>
  <si>
    <t>ТО СПИ</t>
  </si>
  <si>
    <t>Прочистка канализационной трубы</t>
  </si>
  <si>
    <t>Аттестация рабочих мест</t>
  </si>
  <si>
    <t>Приобретение спец одежды</t>
  </si>
  <si>
    <t>Приобретение конфорок для электроплит</t>
  </si>
  <si>
    <t>4. Расчет расходов по подстатье 340 "Увеличение стоимости материальных запасов"</t>
  </si>
  <si>
    <t>1. Расчет расходов по подстатье 221 "Услуги связи"</t>
  </si>
  <si>
    <t>Услуги по подключению к сети передачи данных и предоставление доступа в глобальную сеть Интернет (кредиторская задолженость)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</si>
  <si>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 (кредиторская задолженость)</t>
  </si>
  <si>
    <t>2. Расчет расходов по подстатье 223 "Коммунальные услуги"</t>
  </si>
  <si>
    <t>3. Расчет расходов по подстатье 226 "услуги по содержанию имущества"</t>
  </si>
  <si>
    <t>Кредиторская задолженость</t>
  </si>
  <si>
    <t>Приобретение продуктов питания (кредиторская задолженость)</t>
  </si>
  <si>
    <t>445</t>
  </si>
  <si>
    <t>дератизация</t>
  </si>
  <si>
    <t>Ремонт канализационной трубы</t>
  </si>
  <si>
    <t>услуги нотариуса</t>
  </si>
  <si>
    <t>1. Расчет расходов по подстатье 226 "услуги по содержанию имущества"</t>
  </si>
  <si>
    <t>разработка сметной документации</t>
  </si>
  <si>
    <t>медицинский осмотр</t>
  </si>
  <si>
    <t>2. Расчет расходов по подстатье 310 "Увеличение стоимости основных средств"</t>
  </si>
  <si>
    <t>приборы видеонаблюдения</t>
  </si>
  <si>
    <t>9. Расчет расходов по подстатье 310 "Увеличение стоимости основных средств"</t>
  </si>
  <si>
    <t>беспроводной маршрутизатор</t>
  </si>
  <si>
    <t>насосная станция</t>
  </si>
  <si>
    <t>10. Расчет расходов по подстатье 340 "Увеличение стоимости материальных запасов"</t>
  </si>
  <si>
    <t>3. Расчет расходов по подстатье 340 "Увеличение стоимости материальных запасов"</t>
  </si>
  <si>
    <t>комплектующие для установки видеонаблюдения</t>
  </si>
  <si>
    <t>приобретение рассады цветов</t>
  </si>
  <si>
    <t>материалы для ремонта АПС</t>
  </si>
  <si>
    <t>приобретение хозяйственных товаров</t>
  </si>
  <si>
    <t>приобретение строительных материалов для ремонта крылец и беседок</t>
  </si>
  <si>
    <t>001</t>
  </si>
  <si>
    <t>услуги почты</t>
  </si>
  <si>
    <t>поверка весов</t>
  </si>
  <si>
    <t>заправка огнетушителей</t>
  </si>
  <si>
    <t>огнезащитная обработка деревянных конструкций</t>
  </si>
  <si>
    <t>продление домена официального сайта</t>
  </si>
  <si>
    <t>Приобретение аскорбиновой кислоты, хлорамина</t>
  </si>
  <si>
    <t>Услуги по тиражированию материалов</t>
  </si>
  <si>
    <t>Услуги по обучению по дополнительной программе</t>
  </si>
  <si>
    <t>Муниципальная программа "Оснащение системами телевизионного (видео-) наблюдения зданий общеобразовательных учреждений Руднянского муницпального района Волгоградской области на 2015-2017 годы"</t>
  </si>
  <si>
    <t>Ведомственная программа "Развитие образования в Руднянском муниципальном районе"</t>
  </si>
  <si>
    <t>Обеспечение деятельности казенных учреждений дошкольного образования за счет средств местного бюджета</t>
  </si>
  <si>
    <t>Расходы на решение вопросов местного значения в сфере дополнительного образования</t>
  </si>
  <si>
    <t>Субвенция из областного бюджета на осуществление образовательго процесса муниципальными дошкольными образовательными организациями</t>
  </si>
  <si>
    <t>Уплата налогов и сборов органами государственной власти и казенными учреждениями</t>
  </si>
  <si>
    <t>Уплата налога на имущество организаций и земельного налога</t>
  </si>
  <si>
    <t>Уплата прочих налогов, сборов</t>
  </si>
  <si>
    <t>Погашение кредиторской задолженности в казенных учреждениях</t>
  </si>
  <si>
    <t>ремонт системы водоснабжения</t>
  </si>
  <si>
    <t>подготовка и проведение занятий с детьми по формированию финансовой грамотности</t>
  </si>
  <si>
    <t>госпошлина</t>
  </si>
  <si>
    <t>насос</t>
  </si>
  <si>
    <t>4. Расчет расходов по подстатье 310 "Увеличение стоимости основных средств"</t>
  </si>
  <si>
    <t>Приобретение спортивного инвентаря</t>
  </si>
  <si>
    <t>Приобретение учебной литературы</t>
  </si>
  <si>
    <t>приобретение материалов для ремонта системы водоснабжения</t>
  </si>
  <si>
    <t>приобретение материалов для ремонта беседок</t>
  </si>
  <si>
    <t>10</t>
  </si>
  <si>
    <t>5. Расчет расходов по подстатье 340 "Увеличение стоимости материальных запасов"</t>
  </si>
  <si>
    <t>Приобретение игрушек</t>
  </si>
  <si>
    <t>от    31 декабря 2015 г.</t>
  </si>
  <si>
    <t>Уплата иных платежей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</si>
</sst>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"/>
    <numFmt numFmtId="166" formatCode="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13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7.5"/>
      <name val="Arial Cyr"/>
      <family val="0"/>
    </font>
    <font>
      <sz val="10"/>
      <color indexed="10"/>
      <name val="Arial Cyr"/>
      <family val="0"/>
    </font>
    <font>
      <b/>
      <i/>
      <sz val="6.5"/>
      <name val="Arial Cyr"/>
      <family val="0"/>
    </font>
    <font>
      <b/>
      <i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left"/>
    </xf>
    <xf numFmtId="3" fontId="1" fillId="0" borderId="1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0" fontId="11" fillId="0" borderId="1" xfId="17" applyFont="1" applyBorder="1" applyAlignment="1">
      <alignment horizontal="left" wrapText="1"/>
      <protection/>
    </xf>
    <xf numFmtId="166" fontId="12" fillId="0" borderId="1" xfId="17" applyNumberFormat="1" applyFont="1" applyBorder="1" applyAlignment="1">
      <alignment horizontal="right" wrapText="1"/>
      <protection/>
    </xf>
    <xf numFmtId="166" fontId="12" fillId="0" borderId="1" xfId="17" applyNumberFormat="1" applyFont="1" applyBorder="1" applyAlignment="1">
      <alignment horizontal="center" wrapText="1"/>
      <protection/>
    </xf>
    <xf numFmtId="0" fontId="12" fillId="0" borderId="1" xfId="17" applyFont="1" applyBorder="1" applyAlignment="1">
      <alignment horizontal="center" wrapText="1"/>
      <protection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12" fillId="0" borderId="1" xfId="17" applyFont="1" applyFill="1" applyBorder="1" applyAlignment="1">
      <alignment wrapText="1"/>
      <protection/>
    </xf>
    <xf numFmtId="166" fontId="12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2" xfId="0" applyFont="1" applyBorder="1" applyAlignment="1">
      <alignment/>
    </xf>
    <xf numFmtId="164" fontId="12" fillId="0" borderId="1" xfId="17" applyNumberFormat="1" applyFont="1" applyBorder="1" applyAlignment="1">
      <alignment horizontal="center" wrapText="1"/>
      <protection/>
    </xf>
    <xf numFmtId="0" fontId="12" fillId="0" borderId="1" xfId="17" applyFont="1" applyBorder="1">
      <alignment/>
      <protection/>
    </xf>
    <xf numFmtId="3" fontId="12" fillId="0" borderId="1" xfId="17" applyNumberFormat="1" applyFont="1" applyBorder="1">
      <alignment/>
      <protection/>
    </xf>
    <xf numFmtId="0" fontId="4" fillId="0" borderId="1" xfId="17" applyFont="1" applyBorder="1" applyAlignment="1">
      <alignment wrapText="1"/>
      <protection/>
    </xf>
    <xf numFmtId="166" fontId="4" fillId="0" borderId="1" xfId="17" applyNumberFormat="1" applyFont="1" applyBorder="1" applyAlignment="1">
      <alignment horizontal="right" wrapText="1"/>
      <protection/>
    </xf>
    <xf numFmtId="166" fontId="4" fillId="0" borderId="1" xfId="17" applyNumberFormat="1" applyFont="1" applyBorder="1" applyAlignment="1">
      <alignment horizontal="center" wrapText="1"/>
      <protection/>
    </xf>
    <xf numFmtId="164" fontId="4" fillId="0" borderId="1" xfId="17" applyNumberFormat="1" applyFont="1" applyBorder="1" applyAlignment="1">
      <alignment horizontal="center" wrapText="1"/>
      <protection/>
    </xf>
    <xf numFmtId="0" fontId="4" fillId="0" borderId="1" xfId="17" applyFont="1" applyBorder="1" applyAlignment="1">
      <alignment horizontal="center" wrapText="1"/>
      <protection/>
    </xf>
    <xf numFmtId="0" fontId="4" fillId="0" borderId="1" xfId="17" applyFont="1" applyBorder="1">
      <alignment/>
      <protection/>
    </xf>
    <xf numFmtId="3" fontId="4" fillId="0" borderId="1" xfId="17" applyNumberFormat="1" applyFont="1" applyBorder="1">
      <alignment/>
      <protection/>
    </xf>
    <xf numFmtId="0" fontId="2" fillId="0" borderId="1" xfId="17" applyFont="1" applyBorder="1" applyAlignment="1">
      <alignment wrapText="1"/>
      <protection/>
    </xf>
    <xf numFmtId="166" fontId="2" fillId="0" borderId="1" xfId="17" applyNumberFormat="1" applyFont="1" applyBorder="1" applyAlignment="1">
      <alignment horizontal="right" wrapText="1"/>
      <protection/>
    </xf>
    <xf numFmtId="166" fontId="2" fillId="0" borderId="1" xfId="17" applyNumberFormat="1" applyFont="1" applyBorder="1" applyAlignment="1">
      <alignment horizontal="center" wrapText="1"/>
      <protection/>
    </xf>
    <xf numFmtId="164" fontId="2" fillId="0" borderId="1" xfId="17" applyNumberFormat="1" applyFont="1" applyBorder="1" applyAlignment="1">
      <alignment horizontal="center" wrapText="1"/>
      <protection/>
    </xf>
    <xf numFmtId="0" fontId="2" fillId="0" borderId="1" xfId="17" applyFont="1" applyBorder="1" applyAlignment="1">
      <alignment horizontal="center" wrapText="1"/>
      <protection/>
    </xf>
    <xf numFmtId="0" fontId="2" fillId="0" borderId="1" xfId="17" applyFont="1" applyBorder="1">
      <alignment/>
      <protection/>
    </xf>
    <xf numFmtId="3" fontId="2" fillId="0" borderId="1" xfId="17" applyNumberFormat="1" applyFont="1" applyBorder="1">
      <alignment/>
      <protection/>
    </xf>
    <xf numFmtId="0" fontId="2" fillId="0" borderId="1" xfId="17" applyFont="1" applyFill="1" applyBorder="1">
      <alignment/>
      <protection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2" fillId="0" borderId="1" xfId="17" applyFont="1" applyFill="1" applyBorder="1" applyAlignment="1">
      <alignment wrapText="1"/>
      <protection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/>
    </xf>
    <xf numFmtId="0" fontId="3" fillId="2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0" xfId="17" applyFont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2" xfId="18" applyFont="1" applyBorder="1" applyAlignment="1">
      <alignment horizontal="left" wrapText="1"/>
      <protection/>
    </xf>
    <xf numFmtId="0" fontId="0" fillId="0" borderId="3" xfId="18" applyFont="1" applyBorder="1" applyAlignment="1">
      <alignment horizontal="left" wrapText="1"/>
      <protection/>
    </xf>
    <xf numFmtId="0" fontId="0" fillId="0" borderId="4" xfId="18" applyFont="1" applyBorder="1" applyAlignment="1">
      <alignment horizontal="left" wrapText="1"/>
      <protection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Обычный_д.сад №12013" xfId="17"/>
    <cellStyle name="Обычный_д.сад огонек 2015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="130" zoomScaleNormal="130" workbookViewId="0" topLeftCell="A1">
      <selection activeCell="I78" sqref="I78"/>
    </sheetView>
  </sheetViews>
  <sheetFormatPr defaultColWidth="9.00390625" defaultRowHeight="12.75"/>
  <cols>
    <col min="1" max="1" width="30.625" style="71" customWidth="1"/>
    <col min="2" max="2" width="5.625" style="71" customWidth="1"/>
    <col min="3" max="3" width="4.125" style="71" customWidth="1"/>
    <col min="4" max="4" width="4.625" style="71" customWidth="1"/>
    <col min="5" max="5" width="7.75390625" style="71" customWidth="1"/>
    <col min="6" max="6" width="6.875" style="71" customWidth="1"/>
    <col min="7" max="7" width="6.125" style="71" customWidth="1"/>
    <col min="8" max="8" width="9.125" style="71" customWidth="1"/>
    <col min="9" max="9" width="8.875" style="71" customWidth="1"/>
    <col min="10" max="10" width="5.875" style="71" customWidth="1"/>
    <col min="11" max="11" width="6.25390625" style="71" customWidth="1"/>
    <col min="12" max="12" width="6.375" style="71" customWidth="1"/>
    <col min="13" max="13" width="9.25390625" style="71" customWidth="1"/>
    <col min="14" max="14" width="7.00390625" style="71" customWidth="1"/>
    <col min="15" max="15" width="4.00390625" style="71" customWidth="1"/>
    <col min="16" max="16" width="16.875" style="71" customWidth="1"/>
    <col min="17" max="16384" width="9.125" style="71" customWidth="1"/>
  </cols>
  <sheetData>
    <row r="1" spans="1:12" ht="12.75">
      <c r="A1" s="70"/>
      <c r="B1" s="70"/>
      <c r="C1" s="70"/>
      <c r="D1" s="70"/>
      <c r="E1" s="70"/>
      <c r="F1" s="70"/>
      <c r="G1" s="1" t="s">
        <v>13</v>
      </c>
      <c r="H1" s="1"/>
      <c r="I1" s="18"/>
      <c r="J1" s="18"/>
      <c r="K1" s="18"/>
      <c r="L1" s="18"/>
    </row>
    <row r="2" spans="6:12" ht="12.75">
      <c r="F2" s="1" t="s">
        <v>102</v>
      </c>
      <c r="G2" s="7"/>
      <c r="H2" s="7"/>
      <c r="I2" s="7"/>
      <c r="J2" s="7"/>
      <c r="K2" s="7"/>
      <c r="L2" s="7"/>
    </row>
    <row r="3" spans="6:12" ht="24" customHeight="1">
      <c r="F3" s="1" t="s">
        <v>103</v>
      </c>
      <c r="G3" s="7"/>
      <c r="H3" s="7"/>
      <c r="I3" s="7"/>
      <c r="J3" s="7"/>
      <c r="K3" s="7"/>
      <c r="L3" s="7"/>
    </row>
    <row r="4" spans="6:12" ht="12.75">
      <c r="F4" s="1" t="s">
        <v>99</v>
      </c>
      <c r="G4" s="7"/>
      <c r="H4" s="7"/>
      <c r="I4" s="7"/>
      <c r="J4" s="7"/>
      <c r="K4" s="7"/>
      <c r="L4" s="7"/>
    </row>
    <row r="5" spans="7:12" ht="12.75">
      <c r="G5" s="1"/>
      <c r="H5" s="1"/>
      <c r="I5" s="18"/>
      <c r="J5" s="18"/>
      <c r="K5" s="18"/>
      <c r="L5" s="18"/>
    </row>
    <row r="6" spans="10:12" ht="8.25" customHeight="1">
      <c r="J6" s="7" t="s">
        <v>3</v>
      </c>
      <c r="K6" s="7"/>
      <c r="L6" s="7"/>
    </row>
    <row r="7" spans="8:12" ht="0.75" customHeight="1">
      <c r="H7" s="175" t="s">
        <v>4</v>
      </c>
      <c r="I7" s="176"/>
      <c r="J7" s="174">
        <v>501012</v>
      </c>
      <c r="K7" s="20"/>
      <c r="L7" s="20"/>
    </row>
    <row r="8" spans="8:12" ht="12.75">
      <c r="H8" s="175"/>
      <c r="I8" s="176"/>
      <c r="J8" s="174"/>
      <c r="K8" s="20"/>
      <c r="L8" s="20"/>
    </row>
    <row r="9" spans="8:12" ht="12.75" hidden="1">
      <c r="H9" s="175" t="s">
        <v>5</v>
      </c>
      <c r="I9" s="176"/>
      <c r="J9" s="174"/>
      <c r="K9" s="20"/>
      <c r="L9" s="20"/>
    </row>
    <row r="10" spans="1:12" ht="12.75">
      <c r="A10" s="180" t="s">
        <v>101</v>
      </c>
      <c r="B10" s="180"/>
      <c r="C10" s="180"/>
      <c r="D10" s="180"/>
      <c r="E10" s="180"/>
      <c r="F10" s="180"/>
      <c r="G10" s="180"/>
      <c r="H10" s="175"/>
      <c r="I10" s="176"/>
      <c r="J10" s="174"/>
      <c r="K10" s="20"/>
      <c r="L10" s="20"/>
    </row>
    <row r="11" spans="1:12" ht="12.75">
      <c r="A11" s="173" t="s">
        <v>191</v>
      </c>
      <c r="B11" s="173"/>
      <c r="C11" s="173"/>
      <c r="D11" s="173"/>
      <c r="E11" s="173"/>
      <c r="F11" s="173"/>
      <c r="G11" s="173"/>
      <c r="H11" s="175" t="s">
        <v>6</v>
      </c>
      <c r="I11" s="176"/>
      <c r="J11" s="174"/>
      <c r="K11" s="20"/>
      <c r="L11" s="20"/>
    </row>
    <row r="12" spans="1:12" ht="0.75" customHeight="1">
      <c r="A12" s="7"/>
      <c r="B12" s="7"/>
      <c r="C12" s="7"/>
      <c r="D12" s="7"/>
      <c r="E12" s="7"/>
      <c r="F12" s="7"/>
      <c r="G12" s="7"/>
      <c r="H12" s="175"/>
      <c r="I12" s="176"/>
      <c r="J12" s="174"/>
      <c r="K12" s="20"/>
      <c r="L12" s="20"/>
    </row>
    <row r="13" spans="1:12" ht="24" customHeight="1">
      <c r="A13" s="7" t="s">
        <v>71</v>
      </c>
      <c r="B13" s="181" t="s">
        <v>105</v>
      </c>
      <c r="C13" s="181"/>
      <c r="D13" s="181"/>
      <c r="E13" s="181"/>
      <c r="F13" s="181"/>
      <c r="G13" s="181"/>
      <c r="H13" s="175" t="s">
        <v>7</v>
      </c>
      <c r="I13" s="176"/>
      <c r="J13" s="174"/>
      <c r="K13" s="20"/>
      <c r="L13" s="20"/>
    </row>
    <row r="14" spans="1:12" ht="12.75" hidden="1">
      <c r="A14" s="7"/>
      <c r="B14" s="19"/>
      <c r="C14" s="19"/>
      <c r="D14" s="19"/>
      <c r="E14" s="19"/>
      <c r="F14" s="19"/>
      <c r="G14" s="19"/>
      <c r="H14" s="175"/>
      <c r="I14" s="176"/>
      <c r="J14" s="174"/>
      <c r="K14" s="20"/>
      <c r="L14" s="20"/>
    </row>
    <row r="15" spans="1:12" ht="21" customHeight="1">
      <c r="A15" s="7" t="s">
        <v>12</v>
      </c>
      <c r="B15" s="181" t="s">
        <v>104</v>
      </c>
      <c r="C15" s="181"/>
      <c r="D15" s="181"/>
      <c r="E15" s="181"/>
      <c r="F15" s="181"/>
      <c r="G15" s="181"/>
      <c r="H15" s="175" t="s">
        <v>7</v>
      </c>
      <c r="I15" s="176"/>
      <c r="J15" s="174"/>
      <c r="K15" s="20"/>
      <c r="L15" s="20"/>
    </row>
    <row r="16" spans="1:12" ht="12.75" hidden="1">
      <c r="A16" s="7"/>
      <c r="B16" s="19"/>
      <c r="C16" s="19"/>
      <c r="D16" s="19"/>
      <c r="E16" s="19"/>
      <c r="F16" s="19"/>
      <c r="G16" s="19"/>
      <c r="H16" s="175"/>
      <c r="I16" s="176"/>
      <c r="J16" s="174"/>
      <c r="K16" s="20"/>
      <c r="L16" s="20"/>
    </row>
    <row r="17" spans="1:12" ht="23.25" customHeight="1">
      <c r="A17" s="7" t="s">
        <v>0</v>
      </c>
      <c r="B17" s="181" t="s">
        <v>104</v>
      </c>
      <c r="C17" s="181"/>
      <c r="D17" s="181"/>
      <c r="E17" s="181"/>
      <c r="F17" s="181"/>
      <c r="G17" s="181"/>
      <c r="H17" s="175" t="s">
        <v>8</v>
      </c>
      <c r="I17" s="176"/>
      <c r="J17" s="174"/>
      <c r="K17" s="20"/>
      <c r="L17" s="20"/>
    </row>
    <row r="18" spans="1:12" ht="0.75" customHeight="1">
      <c r="A18" s="7"/>
      <c r="B18" s="19"/>
      <c r="C18" s="19"/>
      <c r="D18" s="19"/>
      <c r="E18" s="19"/>
      <c r="F18" s="19"/>
      <c r="G18" s="19"/>
      <c r="H18" s="175"/>
      <c r="I18" s="176"/>
      <c r="J18" s="174"/>
      <c r="K18" s="20"/>
      <c r="L18" s="20"/>
    </row>
    <row r="19" spans="1:12" ht="16.5" customHeight="1">
      <c r="A19" s="7" t="s">
        <v>1</v>
      </c>
      <c r="B19" s="19"/>
      <c r="C19" s="19"/>
      <c r="D19" s="19"/>
      <c r="E19" s="19"/>
      <c r="F19" s="19"/>
      <c r="G19" s="19"/>
      <c r="H19" s="175" t="s">
        <v>9</v>
      </c>
      <c r="I19" s="176"/>
      <c r="J19" s="174"/>
      <c r="K19" s="20"/>
      <c r="L19" s="20"/>
    </row>
    <row r="20" spans="1:12" ht="0.75" customHeight="1">
      <c r="A20" s="7"/>
      <c r="B20" s="19"/>
      <c r="C20" s="19"/>
      <c r="D20" s="19"/>
      <c r="E20" s="19"/>
      <c r="F20" s="19"/>
      <c r="G20" s="19"/>
      <c r="H20" s="175"/>
      <c r="I20" s="176"/>
      <c r="J20" s="174"/>
      <c r="K20" s="20"/>
      <c r="L20" s="20"/>
    </row>
    <row r="21" spans="1:12" ht="12.75">
      <c r="A21" s="7" t="s">
        <v>2</v>
      </c>
      <c r="B21" s="182" t="s">
        <v>65</v>
      </c>
      <c r="C21" s="182"/>
      <c r="D21" s="182"/>
      <c r="E21" s="182"/>
      <c r="F21" s="182"/>
      <c r="G21" s="182"/>
      <c r="H21" s="175" t="s">
        <v>10</v>
      </c>
      <c r="I21" s="176"/>
      <c r="J21" s="174">
        <v>383</v>
      </c>
      <c r="K21" s="20"/>
      <c r="L21" s="20"/>
    </row>
    <row r="22" spans="8:12" ht="0.75" customHeight="1">
      <c r="H22" s="175"/>
      <c r="I22" s="176"/>
      <c r="J22" s="174"/>
      <c r="K22" s="20"/>
      <c r="L22" s="20"/>
    </row>
    <row r="23" spans="4:12" ht="12.75">
      <c r="D23" s="27"/>
      <c r="H23" s="175" t="s">
        <v>11</v>
      </c>
      <c r="I23" s="176"/>
      <c r="J23" s="174"/>
      <c r="K23" s="20"/>
      <c r="L23" s="20"/>
    </row>
    <row r="24" spans="8:12" ht="0.75" customHeight="1">
      <c r="H24" s="175"/>
      <c r="I24" s="176"/>
      <c r="J24" s="174"/>
      <c r="K24" s="20"/>
      <c r="L24" s="20"/>
    </row>
    <row r="25" ht="5.25" customHeight="1"/>
    <row r="26" spans="1:14" ht="12.75" customHeight="1">
      <c r="A26" s="177" t="s">
        <v>14</v>
      </c>
      <c r="B26" s="177" t="s">
        <v>15</v>
      </c>
      <c r="C26" s="177" t="s">
        <v>16</v>
      </c>
      <c r="D26" s="177"/>
      <c r="E26" s="177"/>
      <c r="F26" s="177"/>
      <c r="G26" s="177"/>
      <c r="H26" s="177"/>
      <c r="I26" s="177" t="s">
        <v>23</v>
      </c>
      <c r="J26" s="178"/>
      <c r="K26" s="179" t="s">
        <v>123</v>
      </c>
      <c r="L26" s="179" t="s">
        <v>124</v>
      </c>
      <c r="M26" s="72"/>
      <c r="N26" s="72"/>
    </row>
    <row r="27" spans="1:14" ht="39">
      <c r="A27" s="177"/>
      <c r="B27" s="177"/>
      <c r="C27" s="4" t="s">
        <v>17</v>
      </c>
      <c r="D27" s="4" t="s">
        <v>18</v>
      </c>
      <c r="E27" s="3" t="s">
        <v>19</v>
      </c>
      <c r="F27" s="4" t="s">
        <v>20</v>
      </c>
      <c r="G27" s="4" t="s">
        <v>21</v>
      </c>
      <c r="H27" s="4" t="s">
        <v>22</v>
      </c>
      <c r="I27" s="4" t="s">
        <v>24</v>
      </c>
      <c r="J27" s="51" t="s">
        <v>25</v>
      </c>
      <c r="K27" s="179"/>
      <c r="L27" s="179"/>
      <c r="M27" s="72"/>
      <c r="N27" s="72"/>
    </row>
    <row r="28" spans="1:14" ht="13.5" customHeight="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50">
        <v>10</v>
      </c>
      <c r="K28" s="3"/>
      <c r="L28" s="3"/>
      <c r="M28" s="72"/>
      <c r="N28" s="72"/>
    </row>
    <row r="29" spans="1:14" ht="60" customHeight="1">
      <c r="A29" s="109" t="s">
        <v>170</v>
      </c>
      <c r="B29" s="110">
        <v>1</v>
      </c>
      <c r="C29" s="111">
        <v>7</v>
      </c>
      <c r="D29" s="111">
        <v>1</v>
      </c>
      <c r="E29" s="112">
        <v>2400000</v>
      </c>
      <c r="F29" s="3"/>
      <c r="G29" s="3"/>
      <c r="H29" s="3"/>
      <c r="I29" s="114">
        <f>I30+I32</f>
        <v>31230</v>
      </c>
      <c r="J29" s="50"/>
      <c r="K29" s="3"/>
      <c r="L29" s="3"/>
      <c r="M29" s="72"/>
      <c r="N29" s="72"/>
    </row>
    <row r="30" spans="1:12" s="65" customFormat="1" ht="12.75">
      <c r="A30" s="15" t="s">
        <v>46</v>
      </c>
      <c r="B30" s="61">
        <f>B29+1</f>
        <v>2</v>
      </c>
      <c r="C30" s="62">
        <v>7</v>
      </c>
      <c r="D30" s="62">
        <v>1</v>
      </c>
      <c r="E30" s="63">
        <v>2402014</v>
      </c>
      <c r="F30" s="64">
        <v>240</v>
      </c>
      <c r="G30" s="15">
        <v>220</v>
      </c>
      <c r="H30" s="15"/>
      <c r="I30" s="58">
        <f>I31</f>
        <v>1050</v>
      </c>
      <c r="J30" s="15">
        <v>0</v>
      </c>
      <c r="K30" s="15">
        <v>0</v>
      </c>
      <c r="L30" s="15">
        <v>0</v>
      </c>
    </row>
    <row r="31" spans="1:12" ht="12.75">
      <c r="A31" s="11" t="s">
        <v>53</v>
      </c>
      <c r="B31" s="40">
        <f>B30+1</f>
        <v>3</v>
      </c>
      <c r="C31" s="22">
        <v>7</v>
      </c>
      <c r="D31" s="22">
        <v>1</v>
      </c>
      <c r="E31" s="21">
        <v>2402014</v>
      </c>
      <c r="F31" s="3">
        <v>244</v>
      </c>
      <c r="G31" s="9">
        <v>226</v>
      </c>
      <c r="H31" s="9">
        <v>440</v>
      </c>
      <c r="I31" s="57">
        <v>1050</v>
      </c>
      <c r="J31" s="52"/>
      <c r="K31" s="9"/>
      <c r="L31" s="9"/>
    </row>
    <row r="32" spans="1:12" s="65" customFormat="1" ht="12.75">
      <c r="A32" s="66" t="s">
        <v>55</v>
      </c>
      <c r="B32" s="61">
        <f aca="true" t="shared" si="0" ref="B32:B39">B31+1</f>
        <v>4</v>
      </c>
      <c r="C32" s="62">
        <v>7</v>
      </c>
      <c r="D32" s="62">
        <v>1</v>
      </c>
      <c r="E32" s="63">
        <v>2402014</v>
      </c>
      <c r="F32" s="64">
        <v>240</v>
      </c>
      <c r="G32" s="15">
        <v>300</v>
      </c>
      <c r="H32" s="15"/>
      <c r="I32" s="58">
        <f>I33+I34</f>
        <v>30180</v>
      </c>
      <c r="J32" s="15">
        <f>J33+J34</f>
        <v>0</v>
      </c>
      <c r="K32" s="15">
        <f>K33+K34</f>
        <v>0</v>
      </c>
      <c r="L32" s="15">
        <f>L33+L34</f>
        <v>0</v>
      </c>
    </row>
    <row r="33" spans="1:12" ht="12.75">
      <c r="A33" s="12" t="s">
        <v>56</v>
      </c>
      <c r="B33" s="40">
        <f t="shared" si="0"/>
        <v>5</v>
      </c>
      <c r="C33" s="22">
        <v>7</v>
      </c>
      <c r="D33" s="22">
        <v>1</v>
      </c>
      <c r="E33" s="21">
        <v>2402014</v>
      </c>
      <c r="F33" s="3">
        <v>242</v>
      </c>
      <c r="G33" s="9">
        <v>310</v>
      </c>
      <c r="H33" s="9">
        <v>440</v>
      </c>
      <c r="I33" s="57">
        <v>24530</v>
      </c>
      <c r="J33" s="52"/>
      <c r="K33" s="9"/>
      <c r="L33" s="9"/>
    </row>
    <row r="34" spans="1:12" ht="12.75">
      <c r="A34" s="12" t="s">
        <v>57</v>
      </c>
      <c r="B34" s="40">
        <f t="shared" si="0"/>
        <v>6</v>
      </c>
      <c r="C34" s="22">
        <v>7</v>
      </c>
      <c r="D34" s="22">
        <v>1</v>
      </c>
      <c r="E34" s="21">
        <v>2402014</v>
      </c>
      <c r="F34" s="3">
        <v>244</v>
      </c>
      <c r="G34" s="9">
        <v>340</v>
      </c>
      <c r="H34" s="9">
        <v>440</v>
      </c>
      <c r="I34" s="57">
        <v>5650</v>
      </c>
      <c r="J34" s="52"/>
      <c r="K34" s="9"/>
      <c r="L34" s="9"/>
    </row>
    <row r="35" spans="1:12" ht="27.75">
      <c r="A35" s="115" t="s">
        <v>171</v>
      </c>
      <c r="B35" s="116">
        <f t="shared" si="0"/>
        <v>7</v>
      </c>
      <c r="C35" s="117">
        <v>7</v>
      </c>
      <c r="D35" s="117">
        <v>1</v>
      </c>
      <c r="E35" s="118">
        <v>5100000</v>
      </c>
      <c r="F35" s="113"/>
      <c r="G35" s="124"/>
      <c r="H35" s="124"/>
      <c r="I35" s="125">
        <f>I36+I59+I66+I76+I81</f>
        <v>10628675</v>
      </c>
      <c r="J35" s="126"/>
      <c r="K35" s="124"/>
      <c r="L35" s="124"/>
    </row>
    <row r="36" spans="1:12" ht="27.75">
      <c r="A36" s="115" t="s">
        <v>172</v>
      </c>
      <c r="B36" s="116">
        <f t="shared" si="0"/>
        <v>8</v>
      </c>
      <c r="C36" s="117">
        <v>7</v>
      </c>
      <c r="D36" s="117">
        <v>1</v>
      </c>
      <c r="E36" s="118">
        <v>5100004</v>
      </c>
      <c r="F36" s="113"/>
      <c r="G36" s="124"/>
      <c r="H36" s="124"/>
      <c r="I36" s="125">
        <f>I37+I42+I54</f>
        <v>4714470</v>
      </c>
      <c r="J36" s="126"/>
      <c r="K36" s="124"/>
      <c r="L36" s="124"/>
    </row>
    <row r="37" spans="1:14" s="65" customFormat="1" ht="18.75">
      <c r="A37" s="16" t="s">
        <v>44</v>
      </c>
      <c r="B37" s="61">
        <f>B36+1</f>
        <v>9</v>
      </c>
      <c r="C37" s="62">
        <v>7</v>
      </c>
      <c r="D37" s="62">
        <v>1</v>
      </c>
      <c r="E37" s="63">
        <v>5100004</v>
      </c>
      <c r="F37" s="64">
        <v>110</v>
      </c>
      <c r="G37" s="16">
        <v>210</v>
      </c>
      <c r="H37" s="16"/>
      <c r="I37" s="55">
        <f>I38+I39+I40+I41</f>
        <v>1300980</v>
      </c>
      <c r="J37" s="16">
        <f>J38+J39+J40+J41</f>
        <v>0</v>
      </c>
      <c r="K37" s="16">
        <f>K38+K39+K40+K41</f>
        <v>0</v>
      </c>
      <c r="L37" s="16">
        <f>L38+L39+L40+L41</f>
        <v>0</v>
      </c>
      <c r="M37" s="67"/>
      <c r="N37" s="67"/>
    </row>
    <row r="38" spans="1:14" ht="12.75">
      <c r="A38" s="4" t="s">
        <v>38</v>
      </c>
      <c r="B38" s="40">
        <f t="shared" si="0"/>
        <v>10</v>
      </c>
      <c r="C38" s="22">
        <v>7</v>
      </c>
      <c r="D38" s="22">
        <v>1</v>
      </c>
      <c r="E38" s="21">
        <v>5100004</v>
      </c>
      <c r="F38" s="3">
        <v>111</v>
      </c>
      <c r="G38" s="4">
        <v>211</v>
      </c>
      <c r="H38" s="4"/>
      <c r="I38" s="56">
        <v>998370</v>
      </c>
      <c r="J38" s="51"/>
      <c r="K38" s="4"/>
      <c r="L38" s="4"/>
      <c r="M38" s="72"/>
      <c r="N38" s="72"/>
    </row>
    <row r="39" spans="1:14" ht="12.75">
      <c r="A39" s="9" t="s">
        <v>45</v>
      </c>
      <c r="B39" s="40">
        <f t="shared" si="0"/>
        <v>11</v>
      </c>
      <c r="C39" s="22">
        <v>7</v>
      </c>
      <c r="D39" s="22">
        <v>1</v>
      </c>
      <c r="E39" s="21">
        <v>5100004</v>
      </c>
      <c r="F39" s="3">
        <v>112</v>
      </c>
      <c r="G39" s="4">
        <v>212</v>
      </c>
      <c r="H39" s="4"/>
      <c r="I39" s="56">
        <v>0</v>
      </c>
      <c r="J39" s="51"/>
      <c r="K39" s="4"/>
      <c r="L39" s="4"/>
      <c r="M39" s="72"/>
      <c r="N39" s="72"/>
    </row>
    <row r="40" spans="1:14" ht="12.75">
      <c r="A40" s="9" t="s">
        <v>39</v>
      </c>
      <c r="B40" s="40">
        <f aca="true" t="shared" si="1" ref="B40:B46">B39+1</f>
        <v>12</v>
      </c>
      <c r="C40" s="22">
        <v>7</v>
      </c>
      <c r="D40" s="22">
        <v>1</v>
      </c>
      <c r="E40" s="21">
        <v>5100004</v>
      </c>
      <c r="F40" s="3">
        <v>111</v>
      </c>
      <c r="G40" s="9">
        <v>213</v>
      </c>
      <c r="H40" s="9"/>
      <c r="I40" s="57">
        <v>30931</v>
      </c>
      <c r="J40" s="52"/>
      <c r="K40" s="4"/>
      <c r="L40" s="4"/>
      <c r="N40" s="71" t="s">
        <v>100</v>
      </c>
    </row>
    <row r="41" spans="1:12" ht="12.75">
      <c r="A41" s="9" t="s">
        <v>39</v>
      </c>
      <c r="B41" s="40">
        <f t="shared" si="1"/>
        <v>13</v>
      </c>
      <c r="C41" s="22">
        <v>7</v>
      </c>
      <c r="D41" s="22">
        <v>1</v>
      </c>
      <c r="E41" s="21">
        <v>5100004</v>
      </c>
      <c r="F41" s="3">
        <v>112</v>
      </c>
      <c r="G41" s="9">
        <v>213</v>
      </c>
      <c r="H41" s="9"/>
      <c r="I41" s="57">
        <v>271679</v>
      </c>
      <c r="J41" s="52"/>
      <c r="K41" s="4"/>
      <c r="L41" s="4"/>
    </row>
    <row r="42" spans="1:12" s="65" customFormat="1" ht="12.75">
      <c r="A42" s="15" t="s">
        <v>46</v>
      </c>
      <c r="B42" s="61">
        <f t="shared" si="1"/>
        <v>14</v>
      </c>
      <c r="C42" s="62">
        <v>7</v>
      </c>
      <c r="D42" s="62">
        <v>1</v>
      </c>
      <c r="E42" s="63">
        <v>5100004</v>
      </c>
      <c r="F42" s="64">
        <v>240</v>
      </c>
      <c r="G42" s="15">
        <v>220</v>
      </c>
      <c r="H42" s="15"/>
      <c r="I42" s="58">
        <f>I43+I45+I46+I51+I52+I53+I44</f>
        <v>1077461</v>
      </c>
      <c r="J42" s="15">
        <f>J43+J45+J46+J51+J52+J53</f>
        <v>0</v>
      </c>
      <c r="K42" s="15">
        <f>K43+K45+K46+K51+K52+K53</f>
        <v>0</v>
      </c>
      <c r="L42" s="15">
        <f>L43+L45+L46+L51+L52+L53</f>
        <v>0</v>
      </c>
    </row>
    <row r="43" spans="1:12" ht="12.75">
      <c r="A43" s="9" t="s">
        <v>47</v>
      </c>
      <c r="B43" s="40">
        <f t="shared" si="1"/>
        <v>15</v>
      </c>
      <c r="C43" s="22">
        <v>7</v>
      </c>
      <c r="D43" s="22">
        <v>1</v>
      </c>
      <c r="E43" s="21">
        <v>5100004</v>
      </c>
      <c r="F43" s="3">
        <v>242</v>
      </c>
      <c r="G43" s="9">
        <v>221</v>
      </c>
      <c r="H43" s="9"/>
      <c r="I43" s="57">
        <v>7690</v>
      </c>
      <c r="J43" s="52"/>
      <c r="K43" s="9"/>
      <c r="L43" s="9"/>
    </row>
    <row r="44" spans="1:12" ht="12.75">
      <c r="A44" s="9" t="s">
        <v>47</v>
      </c>
      <c r="B44" s="40">
        <f t="shared" si="1"/>
        <v>16</v>
      </c>
      <c r="C44" s="22">
        <v>7</v>
      </c>
      <c r="D44" s="22">
        <v>1</v>
      </c>
      <c r="E44" s="21">
        <v>5100004</v>
      </c>
      <c r="F44" s="3">
        <v>242</v>
      </c>
      <c r="G44" s="9">
        <v>221</v>
      </c>
      <c r="H44" s="9">
        <v>440</v>
      </c>
      <c r="I44" s="57">
        <v>7198</v>
      </c>
      <c r="J44" s="52"/>
      <c r="K44" s="9"/>
      <c r="L44" s="9"/>
    </row>
    <row r="45" spans="1:12" ht="12.75">
      <c r="A45" s="9" t="s">
        <v>47</v>
      </c>
      <c r="B45" s="40">
        <f t="shared" si="1"/>
        <v>17</v>
      </c>
      <c r="C45" s="22">
        <v>7</v>
      </c>
      <c r="D45" s="22">
        <v>1</v>
      </c>
      <c r="E45" s="21">
        <v>5100004</v>
      </c>
      <c r="F45" s="3">
        <v>244</v>
      </c>
      <c r="G45" s="9">
        <v>221</v>
      </c>
      <c r="H45" s="9"/>
      <c r="I45" s="57">
        <v>57</v>
      </c>
      <c r="J45" s="52"/>
      <c r="K45" s="9"/>
      <c r="L45" s="9"/>
    </row>
    <row r="46" spans="1:12" ht="12.75">
      <c r="A46" s="9" t="s">
        <v>48</v>
      </c>
      <c r="B46" s="40">
        <f t="shared" si="1"/>
        <v>18</v>
      </c>
      <c r="C46" s="22">
        <v>7</v>
      </c>
      <c r="D46" s="22">
        <v>1</v>
      </c>
      <c r="E46" s="21">
        <v>5100004</v>
      </c>
      <c r="F46" s="3">
        <v>244</v>
      </c>
      <c r="G46" s="9">
        <v>223</v>
      </c>
      <c r="H46" s="9"/>
      <c r="I46" s="57">
        <f>I47+I48+I49+I50</f>
        <v>843387</v>
      </c>
      <c r="J46" s="9">
        <f>J47+J48+J49+J50</f>
        <v>0</v>
      </c>
      <c r="K46" s="9">
        <f>K47+K48+K49+K50</f>
        <v>0</v>
      </c>
      <c r="L46" s="9">
        <f>L47+L48+L49+L50</f>
        <v>0</v>
      </c>
    </row>
    <row r="47" spans="1:12" ht="12.75">
      <c r="A47" s="10" t="s">
        <v>49</v>
      </c>
      <c r="B47" s="40">
        <f aca="true" t="shared" si="2" ref="B47:B59">B46+1</f>
        <v>19</v>
      </c>
      <c r="C47" s="22">
        <v>7</v>
      </c>
      <c r="D47" s="22">
        <v>1</v>
      </c>
      <c r="E47" s="21">
        <v>5100004</v>
      </c>
      <c r="F47" s="3">
        <v>244</v>
      </c>
      <c r="G47" s="9">
        <v>223</v>
      </c>
      <c r="H47" s="13" t="s">
        <v>161</v>
      </c>
      <c r="I47" s="57">
        <v>376505</v>
      </c>
      <c r="J47" s="52"/>
      <c r="K47" s="4"/>
      <c r="L47" s="4"/>
    </row>
    <row r="48" spans="1:12" ht="12.75">
      <c r="A48" s="10" t="s">
        <v>50</v>
      </c>
      <c r="B48" s="40">
        <f t="shared" si="2"/>
        <v>20</v>
      </c>
      <c r="C48" s="22">
        <v>7</v>
      </c>
      <c r="D48" s="22">
        <v>1</v>
      </c>
      <c r="E48" s="21">
        <v>5100004</v>
      </c>
      <c r="F48" s="3">
        <v>244</v>
      </c>
      <c r="G48" s="9">
        <v>223</v>
      </c>
      <c r="H48" s="13" t="s">
        <v>59</v>
      </c>
      <c r="I48" s="57">
        <v>363020</v>
      </c>
      <c r="J48" s="52"/>
      <c r="K48" s="4"/>
      <c r="L48" s="4"/>
    </row>
    <row r="49" spans="1:12" ht="12.75">
      <c r="A49" s="10" t="s">
        <v>51</v>
      </c>
      <c r="B49" s="40">
        <f t="shared" si="2"/>
        <v>21</v>
      </c>
      <c r="C49" s="22">
        <v>7</v>
      </c>
      <c r="D49" s="22">
        <v>1</v>
      </c>
      <c r="E49" s="21">
        <v>5100004</v>
      </c>
      <c r="F49" s="3">
        <v>244</v>
      </c>
      <c r="G49" s="9">
        <v>223</v>
      </c>
      <c r="H49" s="13" t="s">
        <v>60</v>
      </c>
      <c r="I49" s="57">
        <v>25462</v>
      </c>
      <c r="J49" s="52"/>
      <c r="K49" s="4"/>
      <c r="L49" s="4"/>
    </row>
    <row r="50" spans="1:12" ht="12.75">
      <c r="A50" s="10" t="s">
        <v>87</v>
      </c>
      <c r="B50" s="40">
        <f t="shared" si="2"/>
        <v>22</v>
      </c>
      <c r="C50" s="22">
        <v>7</v>
      </c>
      <c r="D50" s="22">
        <v>1</v>
      </c>
      <c r="E50" s="21">
        <v>5100004</v>
      </c>
      <c r="F50" s="3">
        <v>244</v>
      </c>
      <c r="G50" s="9">
        <v>223</v>
      </c>
      <c r="H50" s="13" t="s">
        <v>142</v>
      </c>
      <c r="I50" s="57">
        <v>78400</v>
      </c>
      <c r="J50" s="52"/>
      <c r="K50" s="4"/>
      <c r="L50" s="4"/>
    </row>
    <row r="51" spans="1:12" ht="12.75">
      <c r="A51" s="9" t="s">
        <v>52</v>
      </c>
      <c r="B51" s="40">
        <f t="shared" si="2"/>
        <v>23</v>
      </c>
      <c r="C51" s="22">
        <v>7</v>
      </c>
      <c r="D51" s="22">
        <v>1</v>
      </c>
      <c r="E51" s="21">
        <v>5100004</v>
      </c>
      <c r="F51" s="3">
        <v>244</v>
      </c>
      <c r="G51" s="9">
        <v>225</v>
      </c>
      <c r="H51" s="9">
        <v>440</v>
      </c>
      <c r="I51" s="57">
        <v>100582</v>
      </c>
      <c r="J51" s="52"/>
      <c r="K51" s="9"/>
      <c r="L51" s="9"/>
    </row>
    <row r="52" spans="1:14" ht="12.75">
      <c r="A52" s="11" t="s">
        <v>53</v>
      </c>
      <c r="B52" s="40">
        <f t="shared" si="2"/>
        <v>24</v>
      </c>
      <c r="C52" s="22">
        <v>7</v>
      </c>
      <c r="D52" s="22">
        <v>1</v>
      </c>
      <c r="E52" s="21">
        <v>5100004</v>
      </c>
      <c r="F52" s="3">
        <v>242</v>
      </c>
      <c r="G52" s="9">
        <v>226</v>
      </c>
      <c r="H52" s="9">
        <v>440</v>
      </c>
      <c r="I52" s="57">
        <v>450</v>
      </c>
      <c r="J52" s="52"/>
      <c r="K52" s="9"/>
      <c r="L52" s="9"/>
      <c r="N52" s="71" t="s">
        <v>98</v>
      </c>
    </row>
    <row r="53" spans="1:12" ht="12.75">
      <c r="A53" s="11" t="s">
        <v>53</v>
      </c>
      <c r="B53" s="40">
        <f t="shared" si="2"/>
        <v>25</v>
      </c>
      <c r="C53" s="22">
        <v>7</v>
      </c>
      <c r="D53" s="22">
        <v>1</v>
      </c>
      <c r="E53" s="21">
        <v>5100004</v>
      </c>
      <c r="F53" s="3">
        <v>244</v>
      </c>
      <c r="G53" s="9">
        <v>226</v>
      </c>
      <c r="H53" s="9">
        <v>440</v>
      </c>
      <c r="I53" s="57">
        <v>118097</v>
      </c>
      <c r="J53" s="52"/>
      <c r="K53" s="9"/>
      <c r="L53" s="9"/>
    </row>
    <row r="54" spans="1:12" s="65" customFormat="1" ht="12.75">
      <c r="A54" s="66" t="s">
        <v>55</v>
      </c>
      <c r="B54" s="61">
        <f t="shared" si="2"/>
        <v>26</v>
      </c>
      <c r="C54" s="62">
        <v>7</v>
      </c>
      <c r="D54" s="62">
        <v>1</v>
      </c>
      <c r="E54" s="63">
        <v>5100004</v>
      </c>
      <c r="F54" s="64">
        <v>240</v>
      </c>
      <c r="G54" s="15">
        <v>300</v>
      </c>
      <c r="H54" s="15"/>
      <c r="I54" s="58">
        <f>I55+I57+I58+I56</f>
        <v>2336029</v>
      </c>
      <c r="J54" s="15">
        <f>J55+J57</f>
        <v>0</v>
      </c>
      <c r="K54" s="15">
        <f>K55+K57</f>
        <v>0</v>
      </c>
      <c r="L54" s="15">
        <f>L55+L57</f>
        <v>0</v>
      </c>
    </row>
    <row r="55" spans="1:12" ht="12.75">
      <c r="A55" s="12" t="s">
        <v>56</v>
      </c>
      <c r="B55" s="40">
        <f t="shared" si="2"/>
        <v>27</v>
      </c>
      <c r="C55" s="22">
        <v>7</v>
      </c>
      <c r="D55" s="22">
        <v>1</v>
      </c>
      <c r="E55" s="21">
        <v>5100004</v>
      </c>
      <c r="F55" s="3">
        <v>242</v>
      </c>
      <c r="G55" s="9">
        <v>310</v>
      </c>
      <c r="H55" s="9">
        <v>440</v>
      </c>
      <c r="I55" s="57">
        <v>2262</v>
      </c>
      <c r="J55" s="52"/>
      <c r="K55" s="9"/>
      <c r="L55" s="9"/>
    </row>
    <row r="56" spans="1:12" ht="12.75">
      <c r="A56" s="12" t="s">
        <v>56</v>
      </c>
      <c r="B56" s="40">
        <f t="shared" si="2"/>
        <v>28</v>
      </c>
      <c r="C56" s="22">
        <v>7</v>
      </c>
      <c r="D56" s="22">
        <v>1</v>
      </c>
      <c r="E56" s="21">
        <v>5100004</v>
      </c>
      <c r="F56" s="3">
        <v>244</v>
      </c>
      <c r="G56" s="9">
        <v>310</v>
      </c>
      <c r="H56" s="9">
        <v>440</v>
      </c>
      <c r="I56" s="57">
        <v>20122</v>
      </c>
      <c r="J56" s="52"/>
      <c r="K56" s="9"/>
      <c r="L56" s="9"/>
    </row>
    <row r="57" spans="1:12" ht="12.75">
      <c r="A57" s="12" t="s">
        <v>57</v>
      </c>
      <c r="B57" s="40">
        <f t="shared" si="2"/>
        <v>29</v>
      </c>
      <c r="C57" s="22">
        <v>7</v>
      </c>
      <c r="D57" s="22">
        <v>1</v>
      </c>
      <c r="E57" s="21">
        <v>5100004</v>
      </c>
      <c r="F57" s="3">
        <v>244</v>
      </c>
      <c r="G57" s="9">
        <v>340</v>
      </c>
      <c r="H57" s="9"/>
      <c r="I57" s="57">
        <v>820494</v>
      </c>
      <c r="J57" s="52"/>
      <c r="K57" s="9"/>
      <c r="L57" s="9"/>
    </row>
    <row r="58" spans="1:12" ht="12.75">
      <c r="A58" s="12" t="s">
        <v>57</v>
      </c>
      <c r="B58" s="40">
        <f t="shared" si="2"/>
        <v>30</v>
      </c>
      <c r="C58" s="22">
        <v>7</v>
      </c>
      <c r="D58" s="22">
        <v>1</v>
      </c>
      <c r="E58" s="21">
        <v>5100004</v>
      </c>
      <c r="F58" s="3">
        <v>244</v>
      </c>
      <c r="G58" s="9">
        <v>340</v>
      </c>
      <c r="H58" s="9">
        <v>440</v>
      </c>
      <c r="I58" s="57">
        <v>1493151</v>
      </c>
      <c r="J58" s="52"/>
      <c r="K58" s="9"/>
      <c r="L58" s="9"/>
    </row>
    <row r="59" spans="1:12" ht="27.75">
      <c r="A59" s="115" t="s">
        <v>173</v>
      </c>
      <c r="B59" s="110">
        <f t="shared" si="2"/>
        <v>31</v>
      </c>
      <c r="C59" s="111">
        <v>7</v>
      </c>
      <c r="D59" s="111">
        <v>1</v>
      </c>
      <c r="E59" s="127">
        <v>5107022</v>
      </c>
      <c r="F59" s="112"/>
      <c r="G59" s="128"/>
      <c r="H59" s="128"/>
      <c r="I59" s="129">
        <f>I60+I64</f>
        <v>22000</v>
      </c>
      <c r="J59" s="52"/>
      <c r="K59" s="9"/>
      <c r="L59" s="9"/>
    </row>
    <row r="60" spans="1:12" ht="18.75">
      <c r="A60" s="130" t="s">
        <v>44</v>
      </c>
      <c r="B60" s="131">
        <f>B59+1</f>
        <v>32</v>
      </c>
      <c r="C60" s="132">
        <v>7</v>
      </c>
      <c r="D60" s="132">
        <v>1</v>
      </c>
      <c r="E60" s="133">
        <v>5107022</v>
      </c>
      <c r="F60" s="134">
        <v>110</v>
      </c>
      <c r="G60" s="135">
        <v>220</v>
      </c>
      <c r="H60" s="135"/>
      <c r="I60" s="136">
        <f>I61+I62+I63</f>
        <v>0</v>
      </c>
      <c r="J60" s="52"/>
      <c r="K60" s="9"/>
      <c r="L60" s="9"/>
    </row>
    <row r="61" spans="1:12" ht="12.75">
      <c r="A61" s="137" t="s">
        <v>38</v>
      </c>
      <c r="B61" s="138">
        <f aca="true" t="shared" si="3" ref="B61:B66">B60+1</f>
        <v>33</v>
      </c>
      <c r="C61" s="139">
        <v>7</v>
      </c>
      <c r="D61" s="139">
        <v>1</v>
      </c>
      <c r="E61" s="140">
        <v>5107022</v>
      </c>
      <c r="F61" s="141">
        <v>111</v>
      </c>
      <c r="G61" s="142">
        <v>211</v>
      </c>
      <c r="H61" s="142"/>
      <c r="I61" s="143">
        <v>0</v>
      </c>
      <c r="J61" s="52"/>
      <c r="K61" s="9"/>
      <c r="L61" s="9"/>
    </row>
    <row r="62" spans="1:12" ht="12.75">
      <c r="A62" s="142" t="s">
        <v>39</v>
      </c>
      <c r="B62" s="138">
        <f t="shared" si="3"/>
        <v>34</v>
      </c>
      <c r="C62" s="139">
        <v>7</v>
      </c>
      <c r="D62" s="139">
        <v>1</v>
      </c>
      <c r="E62" s="140">
        <v>5107022</v>
      </c>
      <c r="F62" s="141">
        <v>111</v>
      </c>
      <c r="G62" s="142">
        <v>213</v>
      </c>
      <c r="H62" s="142"/>
      <c r="I62" s="143">
        <v>0</v>
      </c>
      <c r="J62" s="52"/>
      <c r="K62" s="9"/>
      <c r="L62" s="9"/>
    </row>
    <row r="63" spans="1:12" ht="12.75">
      <c r="A63" s="142" t="s">
        <v>39</v>
      </c>
      <c r="B63" s="138">
        <f t="shared" si="3"/>
        <v>35</v>
      </c>
      <c r="C63" s="139">
        <v>7</v>
      </c>
      <c r="D63" s="139">
        <v>1</v>
      </c>
      <c r="E63" s="140">
        <v>5107022</v>
      </c>
      <c r="F63" s="141">
        <v>112</v>
      </c>
      <c r="G63" s="142">
        <v>213</v>
      </c>
      <c r="H63" s="142"/>
      <c r="I63" s="143">
        <v>0</v>
      </c>
      <c r="J63" s="52"/>
      <c r="K63" s="9"/>
      <c r="L63" s="9"/>
    </row>
    <row r="64" spans="1:12" ht="12.75">
      <c r="A64" s="135" t="s">
        <v>46</v>
      </c>
      <c r="B64" s="131">
        <f t="shared" si="3"/>
        <v>36</v>
      </c>
      <c r="C64" s="132">
        <v>7</v>
      </c>
      <c r="D64" s="132">
        <v>1</v>
      </c>
      <c r="E64" s="133">
        <v>5107022</v>
      </c>
      <c r="F64" s="134">
        <v>240</v>
      </c>
      <c r="G64" s="135">
        <v>220</v>
      </c>
      <c r="H64" s="135"/>
      <c r="I64" s="136">
        <f>I65</f>
        <v>22000</v>
      </c>
      <c r="J64" s="52"/>
      <c r="K64" s="9"/>
      <c r="L64" s="9"/>
    </row>
    <row r="65" spans="1:12" ht="12.75">
      <c r="A65" s="144" t="s">
        <v>53</v>
      </c>
      <c r="B65" s="138">
        <f t="shared" si="3"/>
        <v>37</v>
      </c>
      <c r="C65" s="139">
        <v>7</v>
      </c>
      <c r="D65" s="139">
        <v>1</v>
      </c>
      <c r="E65" s="140">
        <v>5107022</v>
      </c>
      <c r="F65" s="141">
        <v>244</v>
      </c>
      <c r="G65" s="142">
        <v>226</v>
      </c>
      <c r="H65" s="142">
        <v>440</v>
      </c>
      <c r="I65" s="143">
        <v>22000</v>
      </c>
      <c r="J65" s="52"/>
      <c r="K65" s="9"/>
      <c r="L65" s="9"/>
    </row>
    <row r="66" spans="1:12" ht="45.75">
      <c r="A66" s="115" t="s">
        <v>174</v>
      </c>
      <c r="B66" s="110">
        <f t="shared" si="3"/>
        <v>38</v>
      </c>
      <c r="C66" s="117">
        <v>7</v>
      </c>
      <c r="D66" s="117">
        <v>1</v>
      </c>
      <c r="E66" s="118">
        <v>5107035</v>
      </c>
      <c r="F66" s="113"/>
      <c r="G66" s="124"/>
      <c r="H66" s="124"/>
      <c r="I66" s="165">
        <f>I67+I72</f>
        <v>5647000</v>
      </c>
      <c r="J66" s="126"/>
      <c r="K66" s="124"/>
      <c r="L66" s="124"/>
    </row>
    <row r="67" spans="1:14" s="65" customFormat="1" ht="18.75">
      <c r="A67" s="16" t="s">
        <v>44</v>
      </c>
      <c r="B67" s="61">
        <f>B66+1</f>
        <v>39</v>
      </c>
      <c r="C67" s="62">
        <v>7</v>
      </c>
      <c r="D67" s="62">
        <v>1</v>
      </c>
      <c r="E67" s="63">
        <v>5107035</v>
      </c>
      <c r="F67" s="64">
        <v>110</v>
      </c>
      <c r="G67" s="16">
        <v>210</v>
      </c>
      <c r="H67" s="16"/>
      <c r="I67" s="55">
        <f>I68+I69+I71+I70</f>
        <v>5614400</v>
      </c>
      <c r="J67" s="16">
        <f>J68+J69+J71</f>
        <v>0</v>
      </c>
      <c r="K67" s="16">
        <f>K68+K69+K71</f>
        <v>0</v>
      </c>
      <c r="L67" s="16">
        <f>L68+L69+L71</f>
        <v>0</v>
      </c>
      <c r="M67" s="67"/>
      <c r="N67" s="67"/>
    </row>
    <row r="68" spans="1:14" ht="12.75">
      <c r="A68" s="9" t="s">
        <v>38</v>
      </c>
      <c r="B68" s="40">
        <f aca="true" t="shared" si="4" ref="B68:B88">B67+1</f>
        <v>40</v>
      </c>
      <c r="C68" s="22">
        <v>7</v>
      </c>
      <c r="D68" s="22">
        <v>1</v>
      </c>
      <c r="E68" s="21">
        <v>5107035</v>
      </c>
      <c r="F68" s="3">
        <v>111</v>
      </c>
      <c r="G68" s="4">
        <v>211</v>
      </c>
      <c r="H68" s="4"/>
      <c r="I68" s="56">
        <v>4308400</v>
      </c>
      <c r="J68" s="51"/>
      <c r="K68" s="4"/>
      <c r="L68" s="4"/>
      <c r="M68" s="72"/>
      <c r="N68" s="72"/>
    </row>
    <row r="69" spans="1:14" ht="12.75">
      <c r="A69" s="9" t="s">
        <v>39</v>
      </c>
      <c r="B69" s="40">
        <f t="shared" si="4"/>
        <v>41</v>
      </c>
      <c r="C69" s="22">
        <v>7</v>
      </c>
      <c r="D69" s="22">
        <v>1</v>
      </c>
      <c r="E69" s="21">
        <v>5107035</v>
      </c>
      <c r="F69" s="3">
        <v>111</v>
      </c>
      <c r="G69" s="4">
        <v>213</v>
      </c>
      <c r="H69" s="4"/>
      <c r="I69" s="56">
        <v>137050</v>
      </c>
      <c r="J69" s="51"/>
      <c r="K69" s="4"/>
      <c r="L69" s="4"/>
      <c r="M69" s="72"/>
      <c r="N69" s="41" t="s">
        <v>100</v>
      </c>
    </row>
    <row r="70" spans="1:14" ht="12.75">
      <c r="A70" s="9" t="s">
        <v>45</v>
      </c>
      <c r="B70" s="40">
        <f t="shared" si="4"/>
        <v>42</v>
      </c>
      <c r="C70" s="22">
        <v>7</v>
      </c>
      <c r="D70" s="22">
        <v>1</v>
      </c>
      <c r="E70" s="21">
        <v>5107035</v>
      </c>
      <c r="F70" s="3">
        <v>112</v>
      </c>
      <c r="G70" s="4">
        <v>212</v>
      </c>
      <c r="H70" s="4"/>
      <c r="I70" s="56">
        <v>600</v>
      </c>
      <c r="J70" s="51"/>
      <c r="K70" s="4"/>
      <c r="L70" s="4"/>
      <c r="M70" s="72"/>
      <c r="N70" s="41"/>
    </row>
    <row r="71" spans="1:14" ht="12.75">
      <c r="A71" s="9" t="s">
        <v>39</v>
      </c>
      <c r="B71" s="40">
        <f t="shared" si="4"/>
        <v>43</v>
      </c>
      <c r="C71" s="22">
        <v>7</v>
      </c>
      <c r="D71" s="22">
        <v>1</v>
      </c>
      <c r="E71" s="21">
        <v>5107035</v>
      </c>
      <c r="F71" s="3">
        <v>112</v>
      </c>
      <c r="G71" s="4">
        <v>213</v>
      </c>
      <c r="H71" s="4"/>
      <c r="I71" s="56">
        <v>1168350</v>
      </c>
      <c r="J71" s="51"/>
      <c r="K71" s="4"/>
      <c r="L71" s="4"/>
      <c r="M71" s="72"/>
      <c r="N71" s="72"/>
    </row>
    <row r="72" spans="1:14" s="65" customFormat="1" ht="12.75">
      <c r="A72" s="66" t="s">
        <v>55</v>
      </c>
      <c r="B72" s="61">
        <f t="shared" si="4"/>
        <v>44</v>
      </c>
      <c r="C72" s="62">
        <v>7</v>
      </c>
      <c r="D72" s="62">
        <v>1</v>
      </c>
      <c r="E72" s="63">
        <v>5107035</v>
      </c>
      <c r="F72" s="64">
        <v>240</v>
      </c>
      <c r="G72" s="16">
        <v>300</v>
      </c>
      <c r="H72" s="16"/>
      <c r="I72" s="55">
        <f>I75+I73+I74</f>
        <v>32600</v>
      </c>
      <c r="J72" s="68"/>
      <c r="K72" s="16"/>
      <c r="L72" s="16"/>
      <c r="M72" s="67"/>
      <c r="N72" s="67"/>
    </row>
    <row r="73" spans="1:14" s="65" customFormat="1" ht="12.75">
      <c r="A73" s="12" t="s">
        <v>56</v>
      </c>
      <c r="B73" s="40">
        <f>B72+1</f>
        <v>45</v>
      </c>
      <c r="C73" s="22">
        <v>7</v>
      </c>
      <c r="D73" s="22">
        <v>1</v>
      </c>
      <c r="E73" s="21">
        <v>5107035</v>
      </c>
      <c r="F73" s="3">
        <v>244</v>
      </c>
      <c r="G73" s="4">
        <v>310</v>
      </c>
      <c r="H73" s="4"/>
      <c r="I73" s="164">
        <v>1456.02</v>
      </c>
      <c r="J73" s="51"/>
      <c r="K73" s="4"/>
      <c r="L73" s="4"/>
      <c r="M73" s="67"/>
      <c r="N73" s="67"/>
    </row>
    <row r="74" spans="1:14" s="65" customFormat="1" ht="12.75">
      <c r="A74" s="12" t="s">
        <v>56</v>
      </c>
      <c r="B74" s="40">
        <f>B73+1</f>
        <v>46</v>
      </c>
      <c r="C74" s="22">
        <v>7</v>
      </c>
      <c r="D74" s="22">
        <v>1</v>
      </c>
      <c r="E74" s="21">
        <v>5107035</v>
      </c>
      <c r="F74" s="3">
        <v>244</v>
      </c>
      <c r="G74" s="4">
        <v>310</v>
      </c>
      <c r="H74" s="4">
        <v>440</v>
      </c>
      <c r="I74" s="164">
        <v>236.35</v>
      </c>
      <c r="J74" s="51"/>
      <c r="K74" s="4"/>
      <c r="L74" s="4"/>
      <c r="M74" s="67"/>
      <c r="N74" s="67"/>
    </row>
    <row r="75" spans="1:14" ht="12.75">
      <c r="A75" s="12" t="s">
        <v>57</v>
      </c>
      <c r="B75" s="40">
        <f>B74+1</f>
        <v>47</v>
      </c>
      <c r="C75" s="22">
        <v>7</v>
      </c>
      <c r="D75" s="22">
        <v>1</v>
      </c>
      <c r="E75" s="21">
        <v>5107035</v>
      </c>
      <c r="F75" s="3">
        <v>244</v>
      </c>
      <c r="G75" s="4">
        <v>340</v>
      </c>
      <c r="H75" s="4"/>
      <c r="I75" s="164">
        <v>30907.63</v>
      </c>
      <c r="J75" s="51"/>
      <c r="K75" s="4"/>
      <c r="L75" s="4"/>
      <c r="M75" s="72"/>
      <c r="N75" s="72"/>
    </row>
    <row r="76" spans="1:14" ht="27.75">
      <c r="A76" s="115" t="s">
        <v>175</v>
      </c>
      <c r="B76" s="116">
        <f>B75+1</f>
        <v>48</v>
      </c>
      <c r="C76" s="117">
        <v>7</v>
      </c>
      <c r="D76" s="117">
        <v>1</v>
      </c>
      <c r="E76" s="118">
        <v>5108001</v>
      </c>
      <c r="F76" s="113"/>
      <c r="G76" s="145"/>
      <c r="H76" s="145"/>
      <c r="I76" s="146">
        <f>I77</f>
        <v>1105</v>
      </c>
      <c r="J76" s="147"/>
      <c r="K76" s="145"/>
      <c r="L76" s="145"/>
      <c r="M76" s="72"/>
      <c r="N76" s="72"/>
    </row>
    <row r="77" spans="1:12" s="65" customFormat="1" ht="12.75">
      <c r="A77" s="66" t="s">
        <v>54</v>
      </c>
      <c r="B77" s="61">
        <f>B76+1</f>
        <v>49</v>
      </c>
      <c r="C77" s="62">
        <v>7</v>
      </c>
      <c r="D77" s="62">
        <v>1</v>
      </c>
      <c r="E77" s="63">
        <v>5108001</v>
      </c>
      <c r="F77" s="64">
        <v>850</v>
      </c>
      <c r="G77" s="15">
        <v>290</v>
      </c>
      <c r="H77" s="15"/>
      <c r="I77" s="58">
        <f>I78+I79+I80</f>
        <v>1105</v>
      </c>
      <c r="J77" s="15">
        <f>J78+J79</f>
        <v>0</v>
      </c>
      <c r="K77" s="15">
        <f>K78+K79</f>
        <v>0</v>
      </c>
      <c r="L77" s="15">
        <f>L78+L79</f>
        <v>0</v>
      </c>
    </row>
    <row r="78" spans="1:12" ht="19.5">
      <c r="A78" s="148" t="s">
        <v>176</v>
      </c>
      <c r="B78" s="40">
        <f t="shared" si="4"/>
        <v>50</v>
      </c>
      <c r="C78" s="22">
        <v>7</v>
      </c>
      <c r="D78" s="22">
        <v>1</v>
      </c>
      <c r="E78" s="21">
        <v>5108001</v>
      </c>
      <c r="F78" s="3">
        <v>851</v>
      </c>
      <c r="G78" s="9">
        <v>290</v>
      </c>
      <c r="H78" s="9"/>
      <c r="I78" s="57">
        <v>209</v>
      </c>
      <c r="J78" s="52"/>
      <c r="K78" s="9"/>
      <c r="L78" s="9"/>
    </row>
    <row r="79" spans="1:12" ht="12.75">
      <c r="A79" s="148" t="s">
        <v>177</v>
      </c>
      <c r="B79" s="40">
        <f t="shared" si="4"/>
        <v>51</v>
      </c>
      <c r="C79" s="22">
        <v>7</v>
      </c>
      <c r="D79" s="22">
        <v>1</v>
      </c>
      <c r="E79" s="21">
        <v>5108001</v>
      </c>
      <c r="F79" s="3">
        <v>852</v>
      </c>
      <c r="G79" s="9">
        <v>290</v>
      </c>
      <c r="H79" s="9"/>
      <c r="I79" s="57">
        <v>750</v>
      </c>
      <c r="J79" s="52"/>
      <c r="K79" s="9"/>
      <c r="L79" s="9"/>
    </row>
    <row r="80" spans="1:12" ht="12.75">
      <c r="A80" s="148" t="s">
        <v>192</v>
      </c>
      <c r="B80" s="40">
        <f>B79+1</f>
        <v>52</v>
      </c>
      <c r="C80" s="22">
        <v>7</v>
      </c>
      <c r="D80" s="22">
        <v>1</v>
      </c>
      <c r="E80" s="21">
        <v>5108001</v>
      </c>
      <c r="F80" s="3">
        <v>853</v>
      </c>
      <c r="G80" s="9">
        <v>290</v>
      </c>
      <c r="H80" s="9"/>
      <c r="I80" s="57">
        <v>146</v>
      </c>
      <c r="J80" s="52"/>
      <c r="K80" s="9"/>
      <c r="L80" s="9"/>
    </row>
    <row r="81" spans="1:12" ht="18.75">
      <c r="A81" s="115" t="s">
        <v>178</v>
      </c>
      <c r="B81" s="116">
        <f>B80+1</f>
        <v>53</v>
      </c>
      <c r="C81" s="117">
        <v>7</v>
      </c>
      <c r="D81" s="117">
        <v>1</v>
      </c>
      <c r="E81" s="118">
        <v>5108008</v>
      </c>
      <c r="F81" s="113"/>
      <c r="G81" s="124"/>
      <c r="H81" s="124"/>
      <c r="I81" s="125">
        <f>I82+I87</f>
        <v>244100</v>
      </c>
      <c r="J81" s="126"/>
      <c r="K81" s="124"/>
      <c r="L81" s="124"/>
    </row>
    <row r="82" spans="1:12" s="65" customFormat="1" ht="12.75">
      <c r="A82" s="15" t="s">
        <v>46</v>
      </c>
      <c r="B82" s="61">
        <f>B81+1</f>
        <v>54</v>
      </c>
      <c r="C82" s="62">
        <v>7</v>
      </c>
      <c r="D82" s="62">
        <v>1</v>
      </c>
      <c r="E82" s="63">
        <v>5108008</v>
      </c>
      <c r="F82" s="64">
        <v>240</v>
      </c>
      <c r="G82" s="15">
        <v>220</v>
      </c>
      <c r="H82" s="15"/>
      <c r="I82" s="58">
        <f>I83+I84+I86</f>
        <v>6340</v>
      </c>
      <c r="J82" s="69"/>
      <c r="K82" s="15"/>
      <c r="L82" s="15"/>
    </row>
    <row r="83" spans="1:12" ht="12.75">
      <c r="A83" s="9" t="s">
        <v>47</v>
      </c>
      <c r="B83" s="40">
        <f t="shared" si="4"/>
        <v>55</v>
      </c>
      <c r="C83" s="22">
        <v>7</v>
      </c>
      <c r="D83" s="22">
        <v>1</v>
      </c>
      <c r="E83" s="21">
        <v>5108008</v>
      </c>
      <c r="F83" s="3">
        <v>242</v>
      </c>
      <c r="G83" s="9">
        <v>221</v>
      </c>
      <c r="H83" s="9"/>
      <c r="I83" s="57">
        <v>400</v>
      </c>
      <c r="J83" s="52"/>
      <c r="K83" s="9"/>
      <c r="L83" s="9"/>
    </row>
    <row r="84" spans="1:12" ht="12.75">
      <c r="A84" s="9" t="s">
        <v>48</v>
      </c>
      <c r="B84" s="40">
        <f t="shared" si="4"/>
        <v>56</v>
      </c>
      <c r="C84" s="22">
        <v>7</v>
      </c>
      <c r="D84" s="22">
        <v>1</v>
      </c>
      <c r="E84" s="21">
        <v>5108008</v>
      </c>
      <c r="F84" s="3">
        <v>244</v>
      </c>
      <c r="G84" s="9">
        <v>223</v>
      </c>
      <c r="H84" s="9"/>
      <c r="I84" s="57">
        <f>I85</f>
        <v>5910</v>
      </c>
      <c r="J84" s="52"/>
      <c r="K84" s="9"/>
      <c r="L84" s="9"/>
    </row>
    <row r="85" spans="1:12" ht="12.75">
      <c r="A85" s="10" t="s">
        <v>50</v>
      </c>
      <c r="B85" s="40">
        <f t="shared" si="4"/>
        <v>57</v>
      </c>
      <c r="C85" s="22">
        <v>7</v>
      </c>
      <c r="D85" s="22">
        <v>1</v>
      </c>
      <c r="E85" s="21">
        <v>5108008</v>
      </c>
      <c r="F85" s="3">
        <v>244</v>
      </c>
      <c r="G85" s="9">
        <v>223</v>
      </c>
      <c r="H85" s="13" t="s">
        <v>59</v>
      </c>
      <c r="I85" s="57">
        <v>5910</v>
      </c>
      <c r="J85" s="52"/>
      <c r="K85" s="9"/>
      <c r="L85" s="9"/>
    </row>
    <row r="86" spans="1:12" ht="12.75">
      <c r="A86" s="11" t="s">
        <v>53</v>
      </c>
      <c r="B86" s="40">
        <f t="shared" si="4"/>
        <v>58</v>
      </c>
      <c r="C86" s="22">
        <v>7</v>
      </c>
      <c r="D86" s="22">
        <v>1</v>
      </c>
      <c r="E86" s="21">
        <v>5108008</v>
      </c>
      <c r="F86" s="3">
        <v>244</v>
      </c>
      <c r="G86" s="9">
        <v>226</v>
      </c>
      <c r="H86" s="9">
        <v>440</v>
      </c>
      <c r="I86" s="57">
        <v>30</v>
      </c>
      <c r="J86" s="52"/>
      <c r="K86" s="9"/>
      <c r="L86" s="9"/>
    </row>
    <row r="87" spans="1:12" s="65" customFormat="1" ht="12.75">
      <c r="A87" s="66" t="s">
        <v>55</v>
      </c>
      <c r="B87" s="61">
        <f t="shared" si="4"/>
        <v>59</v>
      </c>
      <c r="C87" s="62">
        <v>7</v>
      </c>
      <c r="D87" s="62">
        <v>1</v>
      </c>
      <c r="E87" s="63">
        <v>5108008</v>
      </c>
      <c r="F87" s="64">
        <v>240</v>
      </c>
      <c r="G87" s="15">
        <v>300</v>
      </c>
      <c r="H87" s="15"/>
      <c r="I87" s="58">
        <f>I88</f>
        <v>237760</v>
      </c>
      <c r="J87" s="69"/>
      <c r="K87" s="15"/>
      <c r="L87" s="15"/>
    </row>
    <row r="88" spans="1:12" ht="12.75">
      <c r="A88" s="12" t="s">
        <v>57</v>
      </c>
      <c r="B88" s="40">
        <f t="shared" si="4"/>
        <v>60</v>
      </c>
      <c r="C88" s="22">
        <v>7</v>
      </c>
      <c r="D88" s="22">
        <v>1</v>
      </c>
      <c r="E88" s="21">
        <v>5108008</v>
      </c>
      <c r="F88" s="3">
        <v>244</v>
      </c>
      <c r="G88" s="9">
        <v>340</v>
      </c>
      <c r="H88" s="9"/>
      <c r="I88" s="57">
        <v>237760</v>
      </c>
      <c r="J88" s="52"/>
      <c r="K88" s="9"/>
      <c r="L88" s="9"/>
    </row>
    <row r="89" spans="1:12" ht="12.75">
      <c r="A89" s="17" t="s">
        <v>64</v>
      </c>
      <c r="B89" s="40"/>
      <c r="C89" s="73"/>
      <c r="D89" s="73"/>
      <c r="E89" s="73"/>
      <c r="F89" s="73"/>
      <c r="G89" s="73"/>
      <c r="H89" s="73"/>
      <c r="I89" s="43">
        <f>I29+I35</f>
        <v>10659905</v>
      </c>
      <c r="J89" s="43">
        <f>J67+J72+J37+J42+J54+J77+J82+J87</f>
        <v>0</v>
      </c>
      <c r="K89" s="43">
        <f>K67+K72+K37+K42+K54+K77+K82+K87</f>
        <v>0</v>
      </c>
      <c r="L89" s="43">
        <f>L67+L72+L37+L42+L54+L77+L82+L87</f>
        <v>0</v>
      </c>
    </row>
    <row r="91" spans="1:6" s="7" customFormat="1" ht="9.75">
      <c r="A91" s="7" t="s">
        <v>121</v>
      </c>
      <c r="F91" s="7" t="s">
        <v>66</v>
      </c>
    </row>
    <row r="92" s="7" customFormat="1" ht="9.75"/>
    <row r="93" spans="1:6" s="7" customFormat="1" ht="9.75">
      <c r="A93" s="7" t="s">
        <v>122</v>
      </c>
      <c r="F93" s="7" t="s">
        <v>68</v>
      </c>
    </row>
    <row r="94" ht="12.75">
      <c r="A94" s="7" t="s">
        <v>67</v>
      </c>
    </row>
  </sheetData>
  <mergeCells count="30">
    <mergeCell ref="K26:K27"/>
    <mergeCell ref="L26:L27"/>
    <mergeCell ref="A10:G10"/>
    <mergeCell ref="B13:G13"/>
    <mergeCell ref="B15:G15"/>
    <mergeCell ref="B17:G17"/>
    <mergeCell ref="B21:G21"/>
    <mergeCell ref="H23:I24"/>
    <mergeCell ref="H15:I16"/>
    <mergeCell ref="H17:I18"/>
    <mergeCell ref="H21:I22"/>
    <mergeCell ref="H7:I8"/>
    <mergeCell ref="H9:I10"/>
    <mergeCell ref="H11:I12"/>
    <mergeCell ref="H13:I14"/>
    <mergeCell ref="C26:H26"/>
    <mergeCell ref="I26:J26"/>
    <mergeCell ref="A26:A27"/>
    <mergeCell ref="B26:B27"/>
    <mergeCell ref="J21:J22"/>
    <mergeCell ref="J23:J24"/>
    <mergeCell ref="J11:J12"/>
    <mergeCell ref="J13:J14"/>
    <mergeCell ref="J15:J16"/>
    <mergeCell ref="J17:J18"/>
    <mergeCell ref="A11:G11"/>
    <mergeCell ref="J9:J10"/>
    <mergeCell ref="J7:J8"/>
    <mergeCell ref="J19:J20"/>
    <mergeCell ref="H19:I20"/>
  </mergeCells>
  <printOptions/>
  <pageMargins left="0.7874015748031497" right="0" top="0" bottom="0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31"/>
  <sheetViews>
    <sheetView showGridLines="0" workbookViewId="0" topLeftCell="A37">
      <selection activeCell="O37" sqref="O37:S37"/>
    </sheetView>
  </sheetViews>
  <sheetFormatPr defaultColWidth="9.00390625" defaultRowHeight="12.75"/>
  <cols>
    <col min="1" max="1" width="0.2421875" style="71" customWidth="1"/>
    <col min="2" max="3" width="4.75390625" style="71" customWidth="1"/>
    <col min="4" max="4" width="6.75390625" style="71" customWidth="1"/>
    <col min="5" max="5" width="8.125" style="71" customWidth="1"/>
    <col min="6" max="6" width="4.75390625" style="71" customWidth="1"/>
    <col min="7" max="7" width="16.00390625" style="71" customWidth="1"/>
    <col min="8" max="12" width="4.75390625" style="71" customWidth="1"/>
    <col min="13" max="13" width="6.125" style="71" customWidth="1"/>
    <col min="14" max="15" width="4.75390625" style="71" customWidth="1"/>
    <col min="16" max="16" width="3.625" style="71" customWidth="1"/>
    <col min="17" max="19" width="4.75390625" style="71" customWidth="1"/>
    <col min="20" max="20" width="8.75390625" style="71" customWidth="1"/>
    <col min="21" max="22" width="4.75390625" style="71" customWidth="1"/>
    <col min="23" max="23" width="10.125" style="71" bestFit="1" customWidth="1"/>
    <col min="24" max="16384" width="9.125" style="71" customWidth="1"/>
  </cols>
  <sheetData>
    <row r="1" spans="13:19" s="70" customFormat="1" ht="12.75">
      <c r="M1" s="155" t="s">
        <v>13</v>
      </c>
      <c r="N1" s="155"/>
      <c r="O1" s="155"/>
      <c r="P1" s="155"/>
      <c r="Q1" s="155"/>
      <c r="R1" s="155"/>
      <c r="S1" s="155"/>
    </row>
    <row r="2" spans="13:19" s="70" customFormat="1" ht="26.25" customHeight="1">
      <c r="M2" s="156" t="s">
        <v>106</v>
      </c>
      <c r="N2" s="156"/>
      <c r="O2" s="156"/>
      <c r="P2" s="156"/>
      <c r="Q2" s="156"/>
      <c r="R2" s="156"/>
      <c r="S2" s="156"/>
    </row>
    <row r="4" s="70" customFormat="1" ht="12.75">
      <c r="M4" s="70" t="s">
        <v>107</v>
      </c>
    </row>
    <row r="5" s="70" customFormat="1" ht="12.75">
      <c r="M5" s="70" t="s">
        <v>91</v>
      </c>
    </row>
    <row r="6" s="70" customFormat="1" ht="5.25" customHeight="1"/>
    <row r="7" spans="2:19" s="70" customFormat="1" ht="12.75">
      <c r="B7" s="155" t="s">
        <v>26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2:19" s="70" customFormat="1" ht="12.75">
      <c r="B8" s="155" t="s">
        <v>108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="70" customFormat="1" ht="6.75" customHeight="1"/>
    <row r="10" spans="2:19" ht="12.75">
      <c r="B10" s="151" t="s">
        <v>27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ht="6" customHeight="1"/>
    <row r="12" spans="2:19" ht="25.5" customHeight="1">
      <c r="B12" s="74" t="s">
        <v>28</v>
      </c>
      <c r="C12" s="202" t="s">
        <v>29</v>
      </c>
      <c r="D12" s="202"/>
      <c r="E12" s="202"/>
      <c r="F12" s="202"/>
      <c r="G12" s="202"/>
      <c r="H12" s="202"/>
      <c r="I12" s="202"/>
      <c r="J12" s="202"/>
      <c r="K12" s="202"/>
      <c r="L12" s="202" t="s">
        <v>15</v>
      </c>
      <c r="M12" s="202"/>
      <c r="N12" s="202"/>
      <c r="O12" s="202" t="s">
        <v>30</v>
      </c>
      <c r="P12" s="202"/>
      <c r="Q12" s="202"/>
      <c r="R12" s="202"/>
      <c r="S12" s="202"/>
    </row>
    <row r="13" spans="2:19" ht="12.75">
      <c r="B13" s="74">
        <v>1</v>
      </c>
      <c r="C13" s="202">
        <v>2</v>
      </c>
      <c r="D13" s="202"/>
      <c r="E13" s="202"/>
      <c r="F13" s="202"/>
      <c r="G13" s="202"/>
      <c r="H13" s="202"/>
      <c r="I13" s="202"/>
      <c r="J13" s="202"/>
      <c r="K13" s="202"/>
      <c r="L13" s="202">
        <v>3</v>
      </c>
      <c r="M13" s="202"/>
      <c r="N13" s="202"/>
      <c r="O13" s="202">
        <v>4</v>
      </c>
      <c r="P13" s="202"/>
      <c r="Q13" s="202"/>
      <c r="R13" s="202"/>
      <c r="S13" s="202"/>
    </row>
    <row r="14" spans="2:19" ht="12.75">
      <c r="B14" s="74">
        <v>1</v>
      </c>
      <c r="C14" s="202" t="s">
        <v>38</v>
      </c>
      <c r="D14" s="202"/>
      <c r="E14" s="202"/>
      <c r="F14" s="202"/>
      <c r="G14" s="202"/>
      <c r="H14" s="202"/>
      <c r="I14" s="202"/>
      <c r="J14" s="202"/>
      <c r="K14" s="202"/>
      <c r="L14" s="189" t="s">
        <v>58</v>
      </c>
      <c r="M14" s="189"/>
      <c r="N14" s="189"/>
      <c r="O14" s="152">
        <f>O15+O16</f>
        <v>998370</v>
      </c>
      <c r="P14" s="152"/>
      <c r="Q14" s="152"/>
      <c r="R14" s="152"/>
      <c r="S14" s="152"/>
    </row>
    <row r="15" spans="2:19" ht="12.75">
      <c r="B15" s="74"/>
      <c r="C15" s="183" t="s">
        <v>92</v>
      </c>
      <c r="D15" s="184"/>
      <c r="E15" s="184"/>
      <c r="F15" s="184"/>
      <c r="G15" s="184"/>
      <c r="H15" s="184"/>
      <c r="I15" s="184"/>
      <c r="J15" s="184"/>
      <c r="K15" s="185"/>
      <c r="L15" s="190"/>
      <c r="M15" s="191"/>
      <c r="N15" s="192"/>
      <c r="O15" s="170"/>
      <c r="P15" s="171"/>
      <c r="Q15" s="171"/>
      <c r="R15" s="171"/>
      <c r="S15" s="172"/>
    </row>
    <row r="16" spans="2:19" ht="12.75">
      <c r="B16" s="74"/>
      <c r="C16" s="183" t="s">
        <v>93</v>
      </c>
      <c r="D16" s="184"/>
      <c r="E16" s="184"/>
      <c r="F16" s="184"/>
      <c r="G16" s="184"/>
      <c r="H16" s="184"/>
      <c r="I16" s="184"/>
      <c r="J16" s="184"/>
      <c r="K16" s="185"/>
      <c r="L16" s="190"/>
      <c r="M16" s="191"/>
      <c r="N16" s="192"/>
      <c r="O16" s="170">
        <v>998370</v>
      </c>
      <c r="P16" s="171"/>
      <c r="Q16" s="171"/>
      <c r="R16" s="171"/>
      <c r="S16" s="172"/>
    </row>
    <row r="19" spans="2:19" ht="12.75">
      <c r="B19" s="151" t="s">
        <v>31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1" spans="2:19" ht="49.5" customHeight="1">
      <c r="B21" s="74" t="s">
        <v>28</v>
      </c>
      <c r="C21" s="202" t="s">
        <v>29</v>
      </c>
      <c r="D21" s="202"/>
      <c r="E21" s="202"/>
      <c r="F21" s="202"/>
      <c r="G21" s="202"/>
      <c r="H21" s="202" t="s">
        <v>32</v>
      </c>
      <c r="I21" s="202"/>
      <c r="J21" s="202" t="s">
        <v>81</v>
      </c>
      <c r="K21" s="202"/>
      <c r="L21" s="202"/>
      <c r="M21" s="170" t="s">
        <v>73</v>
      </c>
      <c r="N21" s="172"/>
      <c r="O21" s="170" t="s">
        <v>75</v>
      </c>
      <c r="P21" s="172"/>
      <c r="Q21" s="202" t="s">
        <v>33</v>
      </c>
      <c r="R21" s="202"/>
      <c r="S21" s="202"/>
    </row>
    <row r="22" spans="2:19" ht="12.75">
      <c r="B22" s="60">
        <v>1</v>
      </c>
      <c r="C22" s="202">
        <v>2</v>
      </c>
      <c r="D22" s="202"/>
      <c r="E22" s="202"/>
      <c r="F22" s="202"/>
      <c r="G22" s="202"/>
      <c r="H22" s="202">
        <v>3</v>
      </c>
      <c r="I22" s="202"/>
      <c r="J22" s="202">
        <v>4</v>
      </c>
      <c r="K22" s="202"/>
      <c r="L22" s="202"/>
      <c r="M22" s="202">
        <v>5</v>
      </c>
      <c r="N22" s="202"/>
      <c r="O22" s="170">
        <v>6</v>
      </c>
      <c r="P22" s="172"/>
      <c r="Q22" s="202">
        <v>7</v>
      </c>
      <c r="R22" s="202"/>
      <c r="S22" s="202"/>
    </row>
    <row r="23" spans="2:19" ht="16.5" customHeight="1">
      <c r="B23" s="74">
        <v>1</v>
      </c>
      <c r="C23" s="154" t="s">
        <v>80</v>
      </c>
      <c r="D23" s="154"/>
      <c r="E23" s="154"/>
      <c r="F23" s="154"/>
      <c r="G23" s="154"/>
      <c r="H23" s="189" t="s">
        <v>62</v>
      </c>
      <c r="I23" s="189"/>
      <c r="J23" s="202"/>
      <c r="K23" s="202"/>
      <c r="L23" s="202"/>
      <c r="M23" s="202"/>
      <c r="N23" s="202"/>
      <c r="O23" s="170"/>
      <c r="P23" s="172"/>
      <c r="Q23" s="202">
        <f>J23*M23*O23</f>
        <v>0</v>
      </c>
      <c r="R23" s="202"/>
      <c r="S23" s="202"/>
    </row>
    <row r="24" spans="2:19" ht="16.5" customHeight="1">
      <c r="B24" s="74">
        <v>1</v>
      </c>
      <c r="C24" s="154" t="s">
        <v>85</v>
      </c>
      <c r="D24" s="154"/>
      <c r="E24" s="154"/>
      <c r="F24" s="154"/>
      <c r="G24" s="154"/>
      <c r="H24" s="189" t="s">
        <v>62</v>
      </c>
      <c r="I24" s="189"/>
      <c r="J24" s="202">
        <v>0</v>
      </c>
      <c r="K24" s="202"/>
      <c r="L24" s="202"/>
      <c r="M24" s="202">
        <v>12</v>
      </c>
      <c r="N24" s="202"/>
      <c r="O24" s="170">
        <v>50</v>
      </c>
      <c r="P24" s="172"/>
      <c r="Q24" s="202">
        <f>J24*M24*O24</f>
        <v>0</v>
      </c>
      <c r="R24" s="202"/>
      <c r="S24" s="202"/>
    </row>
    <row r="25" spans="2:20" ht="12.75">
      <c r="B25" s="74"/>
      <c r="C25" s="153" t="s">
        <v>61</v>
      </c>
      <c r="D25" s="153"/>
      <c r="E25" s="153"/>
      <c r="F25" s="153"/>
      <c r="G25" s="153"/>
      <c r="H25" s="199"/>
      <c r="I25" s="199"/>
      <c r="J25" s="152"/>
      <c r="K25" s="152"/>
      <c r="L25" s="152"/>
      <c r="M25" s="152"/>
      <c r="N25" s="152"/>
      <c r="O25" s="152"/>
      <c r="P25" s="152"/>
      <c r="Q25" s="152">
        <f>SUM(Q23:Q24)</f>
        <v>0</v>
      </c>
      <c r="R25" s="152"/>
      <c r="S25" s="152"/>
      <c r="T25" s="71">
        <f>Q25</f>
        <v>0</v>
      </c>
    </row>
    <row r="26" spans="2:18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2:19" ht="12.75">
      <c r="B27" s="166" t="s">
        <v>36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</row>
    <row r="28" spans="2:18" ht="25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2:19" ht="25.5" customHeight="1">
      <c r="B29" s="74" t="s">
        <v>28</v>
      </c>
      <c r="C29" s="202" t="s">
        <v>29</v>
      </c>
      <c r="D29" s="202"/>
      <c r="E29" s="202"/>
      <c r="F29" s="202"/>
      <c r="G29" s="202"/>
      <c r="H29" s="202"/>
      <c r="I29" s="202"/>
      <c r="J29" s="202"/>
      <c r="K29" s="202"/>
      <c r="L29" s="202" t="s">
        <v>15</v>
      </c>
      <c r="M29" s="202"/>
      <c r="N29" s="202"/>
      <c r="O29" s="202" t="s">
        <v>30</v>
      </c>
      <c r="P29" s="202"/>
      <c r="Q29" s="202"/>
      <c r="R29" s="202"/>
      <c r="S29" s="202"/>
    </row>
    <row r="30" spans="2:19" ht="12.75">
      <c r="B30" s="60">
        <v>1</v>
      </c>
      <c r="C30" s="202">
        <v>2</v>
      </c>
      <c r="D30" s="202"/>
      <c r="E30" s="202"/>
      <c r="F30" s="202"/>
      <c r="G30" s="202"/>
      <c r="H30" s="202"/>
      <c r="I30" s="202"/>
      <c r="J30" s="202"/>
      <c r="K30" s="202"/>
      <c r="L30" s="202">
        <v>3</v>
      </c>
      <c r="M30" s="202"/>
      <c r="N30" s="202"/>
      <c r="O30" s="202">
        <v>4</v>
      </c>
      <c r="P30" s="202"/>
      <c r="Q30" s="202"/>
      <c r="R30" s="202"/>
      <c r="S30" s="202"/>
    </row>
    <row r="31" spans="2:21" ht="26.25" customHeight="1">
      <c r="B31" s="74">
        <v>1</v>
      </c>
      <c r="C31" s="183" t="s">
        <v>76</v>
      </c>
      <c r="D31" s="184"/>
      <c r="E31" s="184"/>
      <c r="F31" s="184"/>
      <c r="G31" s="184"/>
      <c r="H31" s="184"/>
      <c r="I31" s="184"/>
      <c r="J31" s="184"/>
      <c r="K31" s="185"/>
      <c r="L31" s="189" t="s">
        <v>34</v>
      </c>
      <c r="M31" s="189"/>
      <c r="N31" s="189"/>
      <c r="O31" s="152">
        <f>O32+O35</f>
        <v>302610</v>
      </c>
      <c r="P31" s="152"/>
      <c r="Q31" s="152"/>
      <c r="R31" s="152"/>
      <c r="S31" s="152"/>
      <c r="T31" s="80"/>
      <c r="U31" s="81"/>
    </row>
    <row r="32" spans="2:21" ht="12.75">
      <c r="B32" s="74"/>
      <c r="C32" s="157" t="s">
        <v>94</v>
      </c>
      <c r="D32" s="158"/>
      <c r="E32" s="158"/>
      <c r="F32" s="158"/>
      <c r="G32" s="158"/>
      <c r="H32" s="158"/>
      <c r="I32" s="158"/>
      <c r="J32" s="158"/>
      <c r="K32" s="159"/>
      <c r="L32" s="77"/>
      <c r="M32" s="78"/>
      <c r="N32" s="79"/>
      <c r="O32" s="160">
        <f>O33+O34</f>
        <v>0</v>
      </c>
      <c r="P32" s="161"/>
      <c r="Q32" s="161"/>
      <c r="R32" s="161"/>
      <c r="S32" s="162"/>
      <c r="T32" s="82"/>
      <c r="U32" s="81"/>
    </row>
    <row r="33" spans="2:21" ht="12.75">
      <c r="B33" s="74"/>
      <c r="C33" s="183" t="s">
        <v>95</v>
      </c>
      <c r="D33" s="184"/>
      <c r="E33" s="184"/>
      <c r="F33" s="184"/>
      <c r="G33" s="184"/>
      <c r="H33" s="184"/>
      <c r="I33" s="184"/>
      <c r="J33" s="184"/>
      <c r="K33" s="185"/>
      <c r="L33" s="77"/>
      <c r="M33" s="78"/>
      <c r="N33" s="79"/>
      <c r="O33" s="170"/>
      <c r="P33" s="171"/>
      <c r="Q33" s="171"/>
      <c r="R33" s="171"/>
      <c r="S33" s="172"/>
      <c r="T33" s="82"/>
      <c r="U33" s="81"/>
    </row>
    <row r="34" spans="2:21" ht="12.75">
      <c r="B34" s="74"/>
      <c r="C34" s="183" t="s">
        <v>96</v>
      </c>
      <c r="D34" s="184"/>
      <c r="E34" s="184"/>
      <c r="F34" s="184"/>
      <c r="G34" s="184"/>
      <c r="H34" s="184"/>
      <c r="I34" s="184"/>
      <c r="J34" s="184"/>
      <c r="K34" s="185"/>
      <c r="L34" s="77"/>
      <c r="M34" s="78"/>
      <c r="N34" s="79"/>
      <c r="O34" s="170"/>
      <c r="P34" s="171"/>
      <c r="Q34" s="171"/>
      <c r="R34" s="171"/>
      <c r="S34" s="172"/>
      <c r="T34" s="82"/>
      <c r="U34" s="81"/>
    </row>
    <row r="35" spans="2:21" ht="12.75">
      <c r="B35" s="74"/>
      <c r="C35" s="157" t="s">
        <v>97</v>
      </c>
      <c r="D35" s="158"/>
      <c r="E35" s="158"/>
      <c r="F35" s="158"/>
      <c r="G35" s="158"/>
      <c r="H35" s="158"/>
      <c r="I35" s="158"/>
      <c r="J35" s="158"/>
      <c r="K35" s="159"/>
      <c r="L35" s="34"/>
      <c r="M35" s="35"/>
      <c r="N35" s="36"/>
      <c r="O35" s="160">
        <f>O36+O37</f>
        <v>302610</v>
      </c>
      <c r="P35" s="161"/>
      <c r="Q35" s="161"/>
      <c r="R35" s="161"/>
      <c r="S35" s="162"/>
      <c r="T35" s="82">
        <f>O16*30.2/100</f>
        <v>301507.74</v>
      </c>
      <c r="U35" s="81"/>
    </row>
    <row r="36" spans="2:21" ht="12.75">
      <c r="B36" s="74"/>
      <c r="C36" s="183" t="s">
        <v>95</v>
      </c>
      <c r="D36" s="184"/>
      <c r="E36" s="184"/>
      <c r="F36" s="184"/>
      <c r="G36" s="184"/>
      <c r="H36" s="184"/>
      <c r="I36" s="184"/>
      <c r="J36" s="184"/>
      <c r="K36" s="185"/>
      <c r="L36" s="190"/>
      <c r="M36" s="191"/>
      <c r="N36" s="192"/>
      <c r="O36" s="170">
        <v>30931</v>
      </c>
      <c r="P36" s="171"/>
      <c r="Q36" s="171"/>
      <c r="R36" s="171"/>
      <c r="S36" s="172"/>
      <c r="T36" s="82">
        <f>O16*3.1/100</f>
        <v>30949.47</v>
      </c>
      <c r="U36" s="81"/>
    </row>
    <row r="37" spans="2:20" ht="12.75">
      <c r="B37" s="74"/>
      <c r="C37" s="183" t="s">
        <v>96</v>
      </c>
      <c r="D37" s="184"/>
      <c r="E37" s="184"/>
      <c r="F37" s="184"/>
      <c r="G37" s="184"/>
      <c r="H37" s="184"/>
      <c r="I37" s="184"/>
      <c r="J37" s="184"/>
      <c r="K37" s="185"/>
      <c r="L37" s="190"/>
      <c r="M37" s="191"/>
      <c r="N37" s="192"/>
      <c r="O37" s="170">
        <v>271679</v>
      </c>
      <c r="P37" s="171"/>
      <c r="Q37" s="171"/>
      <c r="R37" s="171"/>
      <c r="S37" s="172"/>
      <c r="T37" s="71">
        <f>O16*27.1/100</f>
        <v>270558.27</v>
      </c>
    </row>
    <row r="38" spans="2:19" ht="12.75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5"/>
      <c r="M38" s="85"/>
      <c r="N38" s="85"/>
      <c r="O38" s="86"/>
      <c r="P38" s="86"/>
      <c r="Q38" s="86"/>
      <c r="R38" s="86"/>
      <c r="S38" s="86"/>
    </row>
    <row r="39" spans="2:19" ht="12.75"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5"/>
      <c r="M39" s="85"/>
      <c r="N39" s="85"/>
      <c r="O39" s="86"/>
      <c r="P39" s="86"/>
      <c r="Q39" s="86"/>
      <c r="R39" s="86"/>
      <c r="S39" s="86"/>
    </row>
    <row r="40" spans="2:19" ht="12.75">
      <c r="B40" s="151" t="s">
        <v>79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</row>
    <row r="41" ht="12.75">
      <c r="Q41" s="71" t="s">
        <v>40</v>
      </c>
    </row>
    <row r="42" spans="2:19" ht="25.5">
      <c r="B42" s="74" t="s">
        <v>28</v>
      </c>
      <c r="C42" s="202" t="s">
        <v>29</v>
      </c>
      <c r="D42" s="202"/>
      <c r="E42" s="202"/>
      <c r="F42" s="202"/>
      <c r="G42" s="202"/>
      <c r="H42" s="202" t="s">
        <v>32</v>
      </c>
      <c r="I42" s="202"/>
      <c r="J42" s="202" t="s">
        <v>72</v>
      </c>
      <c r="K42" s="202"/>
      <c r="L42" s="202"/>
      <c r="M42" s="202" t="s">
        <v>73</v>
      </c>
      <c r="N42" s="202"/>
      <c r="O42" s="202"/>
      <c r="P42" s="202" t="s">
        <v>74</v>
      </c>
      <c r="Q42" s="202"/>
      <c r="R42" s="202"/>
      <c r="S42" s="202"/>
    </row>
    <row r="43" spans="2:19" ht="13.5" customHeight="1">
      <c r="B43" s="60">
        <v>1</v>
      </c>
      <c r="C43" s="202">
        <v>2</v>
      </c>
      <c r="D43" s="202"/>
      <c r="E43" s="202"/>
      <c r="F43" s="202"/>
      <c r="G43" s="202"/>
      <c r="H43" s="202">
        <v>3</v>
      </c>
      <c r="I43" s="202"/>
      <c r="J43" s="202">
        <v>4</v>
      </c>
      <c r="K43" s="202"/>
      <c r="L43" s="202"/>
      <c r="M43" s="202">
        <v>5</v>
      </c>
      <c r="N43" s="202"/>
      <c r="O43" s="202"/>
      <c r="P43" s="202">
        <v>6</v>
      </c>
      <c r="Q43" s="202"/>
      <c r="R43" s="202"/>
      <c r="S43" s="202"/>
    </row>
    <row r="44" spans="2:20" ht="45" customHeight="1">
      <c r="B44" s="73">
        <v>1</v>
      </c>
      <c r="C44" s="120" t="s">
        <v>109</v>
      </c>
      <c r="D44" s="121"/>
      <c r="E44" s="121"/>
      <c r="F44" s="121"/>
      <c r="G44" s="122"/>
      <c r="H44" s="189" t="s">
        <v>35</v>
      </c>
      <c r="I44" s="189"/>
      <c r="J44" s="123">
        <f>600.21*106.7/100</f>
        <v>640.42407</v>
      </c>
      <c r="K44" s="123"/>
      <c r="L44" s="123"/>
      <c r="M44" s="96">
        <v>12</v>
      </c>
      <c r="N44" s="96"/>
      <c r="O44" s="96"/>
      <c r="P44" s="202">
        <v>7690</v>
      </c>
      <c r="Q44" s="202"/>
      <c r="R44" s="202"/>
      <c r="S44" s="202"/>
      <c r="T44" s="71">
        <f>J44*M44</f>
        <v>7685.08884</v>
      </c>
    </row>
    <row r="45" spans="2:23" ht="33.75" customHeight="1">
      <c r="B45" s="73">
        <v>2</v>
      </c>
      <c r="C45" s="120" t="s">
        <v>110</v>
      </c>
      <c r="D45" s="121"/>
      <c r="E45" s="121"/>
      <c r="F45" s="121"/>
      <c r="G45" s="122"/>
      <c r="H45" s="190" t="s">
        <v>35</v>
      </c>
      <c r="I45" s="192"/>
      <c r="J45" s="213">
        <v>479.83</v>
      </c>
      <c r="K45" s="214"/>
      <c r="L45" s="215"/>
      <c r="M45" s="216">
        <v>12</v>
      </c>
      <c r="N45" s="217"/>
      <c r="O45" s="218"/>
      <c r="P45" s="170">
        <v>5758</v>
      </c>
      <c r="Q45" s="171"/>
      <c r="R45" s="171"/>
      <c r="S45" s="172"/>
      <c r="T45" s="71">
        <f>J45*M45</f>
        <v>5757.96</v>
      </c>
      <c r="U45" s="71">
        <v>6410</v>
      </c>
      <c r="W45" s="71" t="s">
        <v>126</v>
      </c>
    </row>
    <row r="46" spans="2:19" ht="12.75">
      <c r="B46" s="73">
        <v>3</v>
      </c>
      <c r="C46" s="120" t="s">
        <v>128</v>
      </c>
      <c r="D46" s="121"/>
      <c r="E46" s="121"/>
      <c r="F46" s="121"/>
      <c r="G46" s="122"/>
      <c r="H46" s="190" t="s">
        <v>35</v>
      </c>
      <c r="I46" s="192"/>
      <c r="J46" s="90"/>
      <c r="K46" s="87"/>
      <c r="L46" s="88"/>
      <c r="M46" s="89"/>
      <c r="N46" s="91"/>
      <c r="O46" s="92"/>
      <c r="P46" s="170">
        <f>120*12</f>
        <v>1440</v>
      </c>
      <c r="Q46" s="171"/>
      <c r="R46" s="171"/>
      <c r="S46" s="172"/>
    </row>
    <row r="47" spans="2:19" ht="12.75">
      <c r="B47" s="73">
        <v>4</v>
      </c>
      <c r="C47" s="120" t="s">
        <v>162</v>
      </c>
      <c r="D47" s="121"/>
      <c r="E47" s="121"/>
      <c r="F47" s="121"/>
      <c r="G47" s="122"/>
      <c r="H47" s="190" t="s">
        <v>35</v>
      </c>
      <c r="I47" s="192"/>
      <c r="J47" s="90"/>
      <c r="K47" s="87"/>
      <c r="L47" s="88"/>
      <c r="M47" s="89"/>
      <c r="N47" s="91"/>
      <c r="O47" s="92"/>
      <c r="P47" s="170">
        <v>57</v>
      </c>
      <c r="Q47" s="171"/>
      <c r="R47" s="171"/>
      <c r="S47" s="172"/>
    </row>
    <row r="48" spans="2:20" ht="12.75">
      <c r="B48" s="93"/>
      <c r="C48" s="219" t="s">
        <v>61</v>
      </c>
      <c r="D48" s="219"/>
      <c r="E48" s="219"/>
      <c r="F48" s="219"/>
      <c r="G48" s="219"/>
      <c r="H48" s="199"/>
      <c r="I48" s="199"/>
      <c r="J48" s="163"/>
      <c r="K48" s="163"/>
      <c r="L48" s="163"/>
      <c r="M48" s="163"/>
      <c r="N48" s="163"/>
      <c r="O48" s="163"/>
      <c r="P48" s="163">
        <f>SUM(P44:S47)</f>
        <v>14945</v>
      </c>
      <c r="Q48" s="163"/>
      <c r="R48" s="163"/>
      <c r="S48" s="163"/>
      <c r="T48" s="71">
        <f>P48</f>
        <v>14945</v>
      </c>
    </row>
    <row r="50" spans="2:19" ht="12.75">
      <c r="B50" s="151" t="s">
        <v>86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</row>
    <row r="51" ht="12.75" customHeight="1">
      <c r="Q51" s="71" t="s">
        <v>40</v>
      </c>
    </row>
    <row r="52" spans="2:19" ht="25.5">
      <c r="B52" s="74" t="s">
        <v>28</v>
      </c>
      <c r="C52" s="202" t="s">
        <v>29</v>
      </c>
      <c r="D52" s="202"/>
      <c r="E52" s="202"/>
      <c r="F52" s="202"/>
      <c r="G52" s="202"/>
      <c r="H52" s="202" t="s">
        <v>32</v>
      </c>
      <c r="I52" s="202"/>
      <c r="J52" s="202" t="s">
        <v>82</v>
      </c>
      <c r="K52" s="202"/>
      <c r="L52" s="202"/>
      <c r="M52" s="202" t="s">
        <v>77</v>
      </c>
      <c r="N52" s="202"/>
      <c r="O52" s="202"/>
      <c r="P52" s="202" t="s">
        <v>74</v>
      </c>
      <c r="Q52" s="202"/>
      <c r="R52" s="202"/>
      <c r="S52" s="202"/>
    </row>
    <row r="53" spans="2:19" ht="17.25" customHeight="1">
      <c r="B53" s="60">
        <v>1</v>
      </c>
      <c r="C53" s="202">
        <v>2</v>
      </c>
      <c r="D53" s="202"/>
      <c r="E53" s="202"/>
      <c r="F53" s="202"/>
      <c r="G53" s="202"/>
      <c r="H53" s="202">
        <v>3</v>
      </c>
      <c r="I53" s="202"/>
      <c r="J53" s="202">
        <v>4</v>
      </c>
      <c r="K53" s="202"/>
      <c r="L53" s="202"/>
      <c r="M53" s="202">
        <v>5</v>
      </c>
      <c r="N53" s="202"/>
      <c r="O53" s="202"/>
      <c r="P53" s="202">
        <v>6</v>
      </c>
      <c r="Q53" s="202"/>
      <c r="R53" s="202"/>
      <c r="S53" s="202"/>
    </row>
    <row r="54" spans="2:20" ht="102" customHeight="1">
      <c r="B54" s="74">
        <v>1</v>
      </c>
      <c r="C54" s="120" t="s">
        <v>112</v>
      </c>
      <c r="D54" s="121"/>
      <c r="E54" s="121"/>
      <c r="F54" s="121"/>
      <c r="G54" s="122"/>
      <c r="H54" s="189" t="s">
        <v>37</v>
      </c>
      <c r="I54" s="189"/>
      <c r="J54" s="202">
        <v>6.46</v>
      </c>
      <c r="K54" s="202"/>
      <c r="L54" s="202"/>
      <c r="M54" s="207">
        <v>56195.04</v>
      </c>
      <c r="N54" s="207"/>
      <c r="O54" s="207"/>
      <c r="P54" s="202">
        <v>363020</v>
      </c>
      <c r="Q54" s="202"/>
      <c r="R54" s="202"/>
      <c r="S54" s="202"/>
      <c r="T54" s="71">
        <f>J54*M54</f>
        <v>363019.9584</v>
      </c>
    </row>
    <row r="55" spans="2:20" ht="36.75" customHeight="1">
      <c r="B55" s="74">
        <v>2</v>
      </c>
      <c r="C55" s="120" t="s">
        <v>113</v>
      </c>
      <c r="D55" s="121"/>
      <c r="E55" s="121"/>
      <c r="F55" s="121"/>
      <c r="G55" s="122"/>
      <c r="H55" s="189" t="s">
        <v>37</v>
      </c>
      <c r="I55" s="189"/>
      <c r="J55" s="202">
        <v>39.98</v>
      </c>
      <c r="K55" s="202"/>
      <c r="L55" s="202"/>
      <c r="M55" s="207">
        <v>636.8</v>
      </c>
      <c r="N55" s="207"/>
      <c r="O55" s="207"/>
      <c r="P55" s="202">
        <v>25462</v>
      </c>
      <c r="Q55" s="202"/>
      <c r="R55" s="202"/>
      <c r="S55" s="202"/>
      <c r="T55" s="71">
        <f>J55*M55</f>
        <v>25459.263999999996</v>
      </c>
    </row>
    <row r="56" spans="2:20" ht="12.75">
      <c r="B56" s="74">
        <v>3</v>
      </c>
      <c r="C56" s="183" t="s">
        <v>87</v>
      </c>
      <c r="D56" s="184"/>
      <c r="E56" s="184"/>
      <c r="F56" s="184"/>
      <c r="G56" s="185"/>
      <c r="H56" s="189" t="s">
        <v>37</v>
      </c>
      <c r="I56" s="189"/>
      <c r="J56" s="202"/>
      <c r="K56" s="202"/>
      <c r="L56" s="202"/>
      <c r="M56" s="207"/>
      <c r="N56" s="207"/>
      <c r="O56" s="207"/>
      <c r="P56" s="202">
        <v>78400</v>
      </c>
      <c r="Q56" s="202"/>
      <c r="R56" s="202"/>
      <c r="S56" s="202"/>
      <c r="T56" s="71">
        <f>J56*M56</f>
        <v>0</v>
      </c>
    </row>
    <row r="57" spans="2:20" ht="25.5" customHeight="1">
      <c r="B57" s="74">
        <v>4</v>
      </c>
      <c r="C57" s="120" t="s">
        <v>111</v>
      </c>
      <c r="D57" s="121"/>
      <c r="E57" s="121"/>
      <c r="F57" s="121"/>
      <c r="G57" s="122"/>
      <c r="H57" s="189" t="s">
        <v>37</v>
      </c>
      <c r="I57" s="189"/>
      <c r="J57" s="170">
        <v>1881.89</v>
      </c>
      <c r="K57" s="171"/>
      <c r="L57" s="172"/>
      <c r="M57" s="97">
        <v>200.06</v>
      </c>
      <c r="N57" s="98"/>
      <c r="O57" s="99"/>
      <c r="P57" s="202">
        <v>376505</v>
      </c>
      <c r="Q57" s="202"/>
      <c r="R57" s="202"/>
      <c r="S57" s="202"/>
      <c r="T57" s="71">
        <f>J57*M57</f>
        <v>376490.9134</v>
      </c>
    </row>
    <row r="58" spans="2:20" ht="12.75">
      <c r="B58" s="74"/>
      <c r="C58" s="219" t="s">
        <v>61</v>
      </c>
      <c r="D58" s="219"/>
      <c r="E58" s="219"/>
      <c r="F58" s="219"/>
      <c r="G58" s="219"/>
      <c r="H58" s="199"/>
      <c r="I58" s="199"/>
      <c r="J58" s="100"/>
      <c r="K58" s="205"/>
      <c r="L58" s="206"/>
      <c r="M58" s="100"/>
      <c r="N58" s="205"/>
      <c r="O58" s="206"/>
      <c r="P58" s="100">
        <f>SUM(P54:P57)</f>
        <v>843387</v>
      </c>
      <c r="Q58" s="205"/>
      <c r="R58" s="205"/>
      <c r="S58" s="206"/>
      <c r="T58" s="71">
        <f>J58*M58</f>
        <v>0</v>
      </c>
    </row>
    <row r="60" spans="2:19" ht="12.75">
      <c r="B60" s="166" t="s">
        <v>88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</row>
    <row r="61" spans="2:18" ht="12.7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9" ht="25.5">
      <c r="B62" s="74" t="s">
        <v>28</v>
      </c>
      <c r="C62" s="202" t="s">
        <v>29</v>
      </c>
      <c r="D62" s="202"/>
      <c r="E62" s="202"/>
      <c r="F62" s="202"/>
      <c r="G62" s="202"/>
      <c r="H62" s="202"/>
      <c r="I62" s="202"/>
      <c r="J62" s="202"/>
      <c r="K62" s="202"/>
      <c r="L62" s="202" t="s">
        <v>15</v>
      </c>
      <c r="M62" s="202"/>
      <c r="N62" s="202"/>
      <c r="O62" s="202" t="s">
        <v>30</v>
      </c>
      <c r="P62" s="202"/>
      <c r="Q62" s="202"/>
      <c r="R62" s="202"/>
      <c r="S62" s="202"/>
    </row>
    <row r="63" spans="2:19" ht="12.75" customHeight="1">
      <c r="B63" s="60">
        <v>1</v>
      </c>
      <c r="C63" s="202">
        <v>2</v>
      </c>
      <c r="D63" s="202"/>
      <c r="E63" s="202"/>
      <c r="F63" s="202"/>
      <c r="G63" s="202"/>
      <c r="H63" s="202"/>
      <c r="I63" s="202"/>
      <c r="J63" s="202"/>
      <c r="K63" s="202"/>
      <c r="L63" s="202">
        <v>3</v>
      </c>
      <c r="M63" s="202"/>
      <c r="N63" s="202"/>
      <c r="O63" s="202">
        <v>4</v>
      </c>
      <c r="P63" s="202"/>
      <c r="Q63" s="202"/>
      <c r="R63" s="202"/>
      <c r="S63" s="202"/>
    </row>
    <row r="64" spans="2:19" ht="12.75" customHeight="1">
      <c r="B64" s="74">
        <v>1</v>
      </c>
      <c r="C64" s="183" t="s">
        <v>114</v>
      </c>
      <c r="D64" s="184"/>
      <c r="E64" s="184"/>
      <c r="F64" s="184"/>
      <c r="G64" s="184"/>
      <c r="H64" s="184"/>
      <c r="I64" s="184"/>
      <c r="J64" s="184"/>
      <c r="K64" s="185"/>
      <c r="L64" s="190" t="s">
        <v>63</v>
      </c>
      <c r="M64" s="191"/>
      <c r="N64" s="192"/>
      <c r="O64" s="167">
        <v>31212</v>
      </c>
      <c r="P64" s="168"/>
      <c r="Q64" s="168"/>
      <c r="R64" s="168"/>
      <c r="S64" s="169"/>
    </row>
    <row r="65" spans="2:19" ht="12.75">
      <c r="B65" s="74">
        <v>2</v>
      </c>
      <c r="C65" s="183" t="s">
        <v>125</v>
      </c>
      <c r="D65" s="184"/>
      <c r="E65" s="184"/>
      <c r="F65" s="184"/>
      <c r="G65" s="184"/>
      <c r="H65" s="184"/>
      <c r="I65" s="184"/>
      <c r="J65" s="184"/>
      <c r="K65" s="185"/>
      <c r="L65" s="190" t="s">
        <v>63</v>
      </c>
      <c r="M65" s="191"/>
      <c r="N65" s="192"/>
      <c r="O65" s="167">
        <v>18987</v>
      </c>
      <c r="P65" s="168"/>
      <c r="Q65" s="168"/>
      <c r="R65" s="168"/>
      <c r="S65" s="169"/>
    </row>
    <row r="66" spans="2:19" ht="12.75">
      <c r="B66" s="74">
        <v>3</v>
      </c>
      <c r="C66" s="183" t="s">
        <v>129</v>
      </c>
      <c r="D66" s="184"/>
      <c r="E66" s="184"/>
      <c r="F66" s="184"/>
      <c r="G66" s="184"/>
      <c r="H66" s="184"/>
      <c r="I66" s="184"/>
      <c r="J66" s="184"/>
      <c r="K66" s="185"/>
      <c r="L66" s="190" t="s">
        <v>63</v>
      </c>
      <c r="M66" s="191"/>
      <c r="N66" s="192"/>
      <c r="O66" s="167">
        <v>3000</v>
      </c>
      <c r="P66" s="168"/>
      <c r="Q66" s="168"/>
      <c r="R66" s="168"/>
      <c r="S66" s="169"/>
    </row>
    <row r="67" spans="2:23" ht="12.75">
      <c r="B67" s="74">
        <v>4</v>
      </c>
      <c r="C67" s="183" t="s">
        <v>130</v>
      </c>
      <c r="D67" s="184"/>
      <c r="E67" s="184"/>
      <c r="F67" s="184"/>
      <c r="G67" s="184"/>
      <c r="H67" s="184"/>
      <c r="I67" s="184"/>
      <c r="J67" s="184"/>
      <c r="K67" s="185"/>
      <c r="L67" s="77"/>
      <c r="M67" s="78" t="s">
        <v>63</v>
      </c>
      <c r="N67" s="79"/>
      <c r="O67" s="167">
        <v>3242</v>
      </c>
      <c r="P67" s="168"/>
      <c r="Q67" s="168"/>
      <c r="R67" s="168"/>
      <c r="S67" s="169"/>
      <c r="W67" s="71">
        <f>100582-T75</f>
        <v>0</v>
      </c>
    </row>
    <row r="68" spans="2:19" ht="12.75">
      <c r="B68" s="74">
        <v>5</v>
      </c>
      <c r="C68" s="183" t="s">
        <v>144</v>
      </c>
      <c r="D68" s="184"/>
      <c r="E68" s="184"/>
      <c r="F68" s="184"/>
      <c r="G68" s="184"/>
      <c r="H68" s="184"/>
      <c r="I68" s="184"/>
      <c r="J68" s="184"/>
      <c r="K68" s="185"/>
      <c r="L68" s="77"/>
      <c r="M68" s="78" t="s">
        <v>63</v>
      </c>
      <c r="N68" s="79"/>
      <c r="O68" s="167">
        <v>2271</v>
      </c>
      <c r="P68" s="168"/>
      <c r="Q68" s="168"/>
      <c r="R68" s="168"/>
      <c r="S68" s="169"/>
    </row>
    <row r="69" spans="2:19" ht="12.75">
      <c r="B69" s="74">
        <v>6</v>
      </c>
      <c r="C69" s="183" t="s">
        <v>143</v>
      </c>
      <c r="D69" s="184"/>
      <c r="E69" s="184"/>
      <c r="F69" s="184"/>
      <c r="G69" s="184"/>
      <c r="H69" s="184"/>
      <c r="I69" s="184"/>
      <c r="J69" s="184"/>
      <c r="K69" s="185"/>
      <c r="L69" s="77"/>
      <c r="M69" s="78" t="s">
        <v>63</v>
      </c>
      <c r="N69" s="79"/>
      <c r="O69" s="167">
        <v>1500</v>
      </c>
      <c r="P69" s="168"/>
      <c r="Q69" s="168"/>
      <c r="R69" s="168"/>
      <c r="S69" s="169"/>
    </row>
    <row r="70" spans="2:19" ht="12.75">
      <c r="B70" s="74">
        <v>7</v>
      </c>
      <c r="C70" s="183" t="s">
        <v>163</v>
      </c>
      <c r="D70" s="184"/>
      <c r="E70" s="184"/>
      <c r="F70" s="184"/>
      <c r="G70" s="184"/>
      <c r="H70" s="184"/>
      <c r="I70" s="184"/>
      <c r="J70" s="184"/>
      <c r="K70" s="185"/>
      <c r="L70" s="77"/>
      <c r="M70" s="78" t="s">
        <v>63</v>
      </c>
      <c r="N70" s="79"/>
      <c r="O70" s="167">
        <v>4860</v>
      </c>
      <c r="P70" s="168"/>
      <c r="Q70" s="168"/>
      <c r="R70" s="168"/>
      <c r="S70" s="169"/>
    </row>
    <row r="71" spans="2:19" ht="12.75">
      <c r="B71" s="74">
        <v>8</v>
      </c>
      <c r="C71" s="183" t="s">
        <v>179</v>
      </c>
      <c r="D71" s="184"/>
      <c r="E71" s="184"/>
      <c r="F71" s="184"/>
      <c r="G71" s="184"/>
      <c r="H71" s="184"/>
      <c r="I71" s="184"/>
      <c r="J71" s="184"/>
      <c r="K71" s="185"/>
      <c r="L71" s="77"/>
      <c r="M71" s="78" t="s">
        <v>63</v>
      </c>
      <c r="N71" s="79"/>
      <c r="O71" s="167">
        <f>14797+3</f>
        <v>14800</v>
      </c>
      <c r="P71" s="168"/>
      <c r="Q71" s="168"/>
      <c r="R71" s="168"/>
      <c r="S71" s="169"/>
    </row>
    <row r="72" spans="2:19" ht="12.75">
      <c r="B72" s="74">
        <v>9</v>
      </c>
      <c r="C72" s="183" t="s">
        <v>164</v>
      </c>
      <c r="D72" s="184"/>
      <c r="E72" s="184"/>
      <c r="F72" s="184"/>
      <c r="G72" s="184"/>
      <c r="H72" s="184"/>
      <c r="I72" s="184"/>
      <c r="J72" s="184"/>
      <c r="K72" s="185"/>
      <c r="L72" s="77"/>
      <c r="M72" s="78" t="s">
        <v>63</v>
      </c>
      <c r="N72" s="79"/>
      <c r="O72" s="167">
        <v>8000</v>
      </c>
      <c r="P72" s="168"/>
      <c r="Q72" s="168"/>
      <c r="R72" s="168"/>
      <c r="S72" s="169"/>
    </row>
    <row r="73" spans="2:19" ht="12.75">
      <c r="B73" s="74">
        <v>10</v>
      </c>
      <c r="C73" s="183" t="s">
        <v>165</v>
      </c>
      <c r="D73" s="184"/>
      <c r="E73" s="184"/>
      <c r="F73" s="184"/>
      <c r="G73" s="184"/>
      <c r="H73" s="184"/>
      <c r="I73" s="184"/>
      <c r="J73" s="184"/>
      <c r="K73" s="185"/>
      <c r="L73" s="77"/>
      <c r="M73" s="78" t="s">
        <v>63</v>
      </c>
      <c r="N73" s="79"/>
      <c r="O73" s="167">
        <v>12710</v>
      </c>
      <c r="P73" s="168"/>
      <c r="Q73" s="168"/>
      <c r="R73" s="168"/>
      <c r="S73" s="169"/>
    </row>
    <row r="74" spans="2:19" ht="12.75">
      <c r="B74" s="74">
        <v>11</v>
      </c>
      <c r="C74" s="183"/>
      <c r="D74" s="184"/>
      <c r="E74" s="184"/>
      <c r="F74" s="184"/>
      <c r="G74" s="184"/>
      <c r="H74" s="184"/>
      <c r="I74" s="184"/>
      <c r="J74" s="184"/>
      <c r="K74" s="185"/>
      <c r="L74" s="77"/>
      <c r="M74" s="78"/>
      <c r="N74" s="79"/>
      <c r="O74" s="220"/>
      <c r="P74" s="221"/>
      <c r="Q74" s="221"/>
      <c r="R74" s="221"/>
      <c r="S74" s="222"/>
    </row>
    <row r="75" spans="2:23" ht="12.75">
      <c r="B75" s="74"/>
      <c r="C75" s="196" t="s">
        <v>83</v>
      </c>
      <c r="D75" s="197"/>
      <c r="E75" s="197"/>
      <c r="F75" s="197"/>
      <c r="G75" s="197"/>
      <c r="H75" s="197"/>
      <c r="I75" s="197"/>
      <c r="J75" s="197"/>
      <c r="K75" s="198"/>
      <c r="L75" s="199"/>
      <c r="M75" s="199"/>
      <c r="N75" s="199"/>
      <c r="O75" s="152">
        <f>SUM(O64:O74)</f>
        <v>100582</v>
      </c>
      <c r="P75" s="152"/>
      <c r="Q75" s="152"/>
      <c r="R75" s="152"/>
      <c r="S75" s="152"/>
      <c r="T75" s="71">
        <f>O75</f>
        <v>100582</v>
      </c>
      <c r="W75" s="71" t="s">
        <v>126</v>
      </c>
    </row>
    <row r="76" ht="12" customHeight="1"/>
    <row r="77" spans="2:19" ht="12.75">
      <c r="B77" s="166" t="s">
        <v>89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</row>
    <row r="78" spans="2:18" ht="12.7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2:19" ht="25.5">
      <c r="B79" s="74" t="s">
        <v>28</v>
      </c>
      <c r="C79" s="202" t="s">
        <v>29</v>
      </c>
      <c r="D79" s="202"/>
      <c r="E79" s="202"/>
      <c r="F79" s="202"/>
      <c r="G79" s="202"/>
      <c r="H79" s="202"/>
      <c r="I79" s="202"/>
      <c r="J79" s="202"/>
      <c r="K79" s="202"/>
      <c r="L79" s="202" t="s">
        <v>15</v>
      </c>
      <c r="M79" s="202"/>
      <c r="N79" s="202"/>
      <c r="O79" s="202" t="s">
        <v>30</v>
      </c>
      <c r="P79" s="202"/>
      <c r="Q79" s="202"/>
      <c r="R79" s="202"/>
      <c r="S79" s="202"/>
    </row>
    <row r="80" spans="2:19" ht="12.75">
      <c r="B80" s="60">
        <v>1</v>
      </c>
      <c r="C80" s="202">
        <v>2</v>
      </c>
      <c r="D80" s="202"/>
      <c r="E80" s="202"/>
      <c r="F80" s="202"/>
      <c r="G80" s="202"/>
      <c r="H80" s="202"/>
      <c r="I80" s="202"/>
      <c r="J80" s="202"/>
      <c r="K80" s="202"/>
      <c r="L80" s="202">
        <v>3</v>
      </c>
      <c r="M80" s="202"/>
      <c r="N80" s="202"/>
      <c r="O80" s="202">
        <v>4</v>
      </c>
      <c r="P80" s="202"/>
      <c r="Q80" s="202"/>
      <c r="R80" s="202"/>
      <c r="S80" s="202"/>
    </row>
    <row r="81" spans="2:19" ht="12.75" customHeight="1">
      <c r="B81" s="74">
        <v>1</v>
      </c>
      <c r="C81" s="183" t="s">
        <v>115</v>
      </c>
      <c r="D81" s="184"/>
      <c r="E81" s="184"/>
      <c r="F81" s="184"/>
      <c r="G81" s="184"/>
      <c r="H81" s="184"/>
      <c r="I81" s="184"/>
      <c r="J81" s="184"/>
      <c r="K81" s="185"/>
      <c r="L81" s="189" t="s">
        <v>41</v>
      </c>
      <c r="M81" s="189"/>
      <c r="N81" s="189"/>
      <c r="O81" s="208">
        <v>3945</v>
      </c>
      <c r="P81" s="208"/>
      <c r="Q81" s="208"/>
      <c r="R81" s="208"/>
      <c r="S81" s="208"/>
    </row>
    <row r="82" spans="2:19" ht="12.75" customHeight="1">
      <c r="B82" s="74">
        <v>2</v>
      </c>
      <c r="C82" s="183" t="s">
        <v>116</v>
      </c>
      <c r="D82" s="184"/>
      <c r="E82" s="184"/>
      <c r="F82" s="184"/>
      <c r="G82" s="184"/>
      <c r="H82" s="184"/>
      <c r="I82" s="184"/>
      <c r="J82" s="184"/>
      <c r="K82" s="185"/>
      <c r="L82" s="189" t="s">
        <v>41</v>
      </c>
      <c r="M82" s="189"/>
      <c r="N82" s="189"/>
      <c r="O82" s="208">
        <v>3420</v>
      </c>
      <c r="P82" s="208"/>
      <c r="Q82" s="208"/>
      <c r="R82" s="208"/>
      <c r="S82" s="208"/>
    </row>
    <row r="83" spans="2:19" ht="12.75" customHeight="1">
      <c r="B83" s="74">
        <v>3</v>
      </c>
      <c r="C83" s="183" t="s">
        <v>117</v>
      </c>
      <c r="D83" s="184"/>
      <c r="E83" s="184"/>
      <c r="F83" s="184"/>
      <c r="G83" s="184"/>
      <c r="H83" s="184"/>
      <c r="I83" s="184"/>
      <c r="J83" s="184"/>
      <c r="K83" s="185"/>
      <c r="L83" s="189" t="s">
        <v>41</v>
      </c>
      <c r="M83" s="189"/>
      <c r="N83" s="189"/>
      <c r="O83" s="208">
        <v>20400</v>
      </c>
      <c r="P83" s="208"/>
      <c r="Q83" s="208"/>
      <c r="R83" s="208"/>
      <c r="S83" s="208"/>
    </row>
    <row r="84" spans="2:19" ht="12.75" customHeight="1">
      <c r="B84" s="74">
        <v>4</v>
      </c>
      <c r="C84" s="210" t="s">
        <v>166</v>
      </c>
      <c r="D84" s="211"/>
      <c r="E84" s="211"/>
      <c r="F84" s="211"/>
      <c r="G84" s="211"/>
      <c r="H84" s="211"/>
      <c r="I84" s="211"/>
      <c r="J84" s="211"/>
      <c r="K84" s="212"/>
      <c r="L84" s="189" t="s">
        <v>41</v>
      </c>
      <c r="M84" s="189"/>
      <c r="N84" s="189"/>
      <c r="O84" s="208">
        <v>450</v>
      </c>
      <c r="P84" s="208"/>
      <c r="Q84" s="208"/>
      <c r="R84" s="208"/>
      <c r="S84" s="208"/>
    </row>
    <row r="85" spans="2:23" ht="12.75">
      <c r="B85" s="74">
        <v>5</v>
      </c>
      <c r="C85" s="183" t="s">
        <v>148</v>
      </c>
      <c r="D85" s="184"/>
      <c r="E85" s="184"/>
      <c r="F85" s="184"/>
      <c r="G85" s="184"/>
      <c r="H85" s="184"/>
      <c r="I85" s="184"/>
      <c r="J85" s="184"/>
      <c r="K85" s="185"/>
      <c r="L85" s="189" t="s">
        <v>41</v>
      </c>
      <c r="M85" s="189"/>
      <c r="N85" s="189"/>
      <c r="O85" s="208">
        <v>68932</v>
      </c>
      <c r="P85" s="208"/>
      <c r="Q85" s="208"/>
      <c r="R85" s="208"/>
      <c r="S85" s="208"/>
      <c r="W85" s="71">
        <f>118547-O89</f>
        <v>0</v>
      </c>
    </row>
    <row r="86" spans="2:19" ht="12.75">
      <c r="B86" s="74">
        <v>6</v>
      </c>
      <c r="C86" s="183" t="s">
        <v>131</v>
      </c>
      <c r="D86" s="184"/>
      <c r="E86" s="184"/>
      <c r="F86" s="184"/>
      <c r="G86" s="184"/>
      <c r="H86" s="184"/>
      <c r="I86" s="184"/>
      <c r="J86" s="184"/>
      <c r="K86" s="185"/>
      <c r="L86" s="190" t="s">
        <v>41</v>
      </c>
      <c r="M86" s="191"/>
      <c r="N86" s="192"/>
      <c r="O86" s="167">
        <v>20400</v>
      </c>
      <c r="P86" s="168"/>
      <c r="Q86" s="168"/>
      <c r="R86" s="168"/>
      <c r="S86" s="169"/>
    </row>
    <row r="87" spans="2:19" ht="12.75">
      <c r="B87" s="74">
        <v>7</v>
      </c>
      <c r="C87" s="183" t="s">
        <v>145</v>
      </c>
      <c r="D87" s="184"/>
      <c r="E87" s="184"/>
      <c r="F87" s="184"/>
      <c r="G87" s="184"/>
      <c r="H87" s="184"/>
      <c r="I87" s="184"/>
      <c r="J87" s="184"/>
      <c r="K87" s="185"/>
      <c r="L87" s="190" t="s">
        <v>41</v>
      </c>
      <c r="M87" s="191"/>
      <c r="N87" s="192"/>
      <c r="O87" s="167">
        <v>1000</v>
      </c>
      <c r="P87" s="168"/>
      <c r="Q87" s="168"/>
      <c r="R87" s="168"/>
      <c r="S87" s="169"/>
    </row>
    <row r="88" spans="2:19" ht="12.75">
      <c r="B88" s="74"/>
      <c r="C88" s="183"/>
      <c r="D88" s="184"/>
      <c r="E88" s="184"/>
      <c r="F88" s="184"/>
      <c r="G88" s="184"/>
      <c r="H88" s="184"/>
      <c r="I88" s="184"/>
      <c r="J88" s="184"/>
      <c r="K88" s="185"/>
      <c r="L88" s="190"/>
      <c r="M88" s="191"/>
      <c r="N88" s="192"/>
      <c r="O88" s="170"/>
      <c r="P88" s="171"/>
      <c r="Q88" s="171"/>
      <c r="R88" s="171"/>
      <c r="S88" s="172"/>
    </row>
    <row r="89" spans="2:23" ht="12.75">
      <c r="B89" s="74"/>
      <c r="C89" s="196" t="s">
        <v>83</v>
      </c>
      <c r="D89" s="197"/>
      <c r="E89" s="197"/>
      <c r="F89" s="197"/>
      <c r="G89" s="197"/>
      <c r="H89" s="197"/>
      <c r="I89" s="197"/>
      <c r="J89" s="197"/>
      <c r="K89" s="198"/>
      <c r="L89" s="189"/>
      <c r="M89" s="189"/>
      <c r="N89" s="189"/>
      <c r="O89" s="152">
        <f>SUM(O81:O88)</f>
        <v>118547</v>
      </c>
      <c r="P89" s="152"/>
      <c r="Q89" s="152"/>
      <c r="R89" s="152"/>
      <c r="S89" s="152"/>
      <c r="T89" s="71">
        <f>O89</f>
        <v>118547</v>
      </c>
      <c r="W89" s="71" t="s">
        <v>126</v>
      </c>
    </row>
    <row r="91" spans="2:19" ht="12.75">
      <c r="B91" s="166" t="s">
        <v>90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</row>
    <row r="92" spans="2:18" ht="12.75" customHeight="1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</row>
    <row r="93" spans="2:19" ht="25.5">
      <c r="B93" s="74" t="s">
        <v>28</v>
      </c>
      <c r="C93" s="202" t="s">
        <v>29</v>
      </c>
      <c r="D93" s="202"/>
      <c r="E93" s="202"/>
      <c r="F93" s="202"/>
      <c r="G93" s="202"/>
      <c r="H93" s="202"/>
      <c r="I93" s="202"/>
      <c r="J93" s="202"/>
      <c r="K93" s="202"/>
      <c r="L93" s="202" t="s">
        <v>15</v>
      </c>
      <c r="M93" s="202"/>
      <c r="N93" s="202"/>
      <c r="O93" s="202" t="s">
        <v>30</v>
      </c>
      <c r="P93" s="202"/>
      <c r="Q93" s="202"/>
      <c r="R93" s="202"/>
      <c r="S93" s="202"/>
    </row>
    <row r="94" spans="2:19" ht="12.75">
      <c r="B94" s="60">
        <v>1</v>
      </c>
      <c r="C94" s="202">
        <v>2</v>
      </c>
      <c r="D94" s="202"/>
      <c r="E94" s="202"/>
      <c r="F94" s="202"/>
      <c r="G94" s="202"/>
      <c r="H94" s="202"/>
      <c r="I94" s="202"/>
      <c r="J94" s="202"/>
      <c r="K94" s="202"/>
      <c r="L94" s="202">
        <v>3</v>
      </c>
      <c r="M94" s="202"/>
      <c r="N94" s="202"/>
      <c r="O94" s="202">
        <v>4</v>
      </c>
      <c r="P94" s="202"/>
      <c r="Q94" s="202"/>
      <c r="R94" s="202"/>
      <c r="S94" s="202"/>
    </row>
    <row r="95" spans="2:19" ht="12.75">
      <c r="B95" s="74">
        <v>1</v>
      </c>
      <c r="C95" s="183" t="s">
        <v>181</v>
      </c>
      <c r="D95" s="184"/>
      <c r="E95" s="184"/>
      <c r="F95" s="184"/>
      <c r="G95" s="184"/>
      <c r="H95" s="184"/>
      <c r="I95" s="184"/>
      <c r="J95" s="184"/>
      <c r="K95" s="185"/>
      <c r="L95" s="189" t="s">
        <v>42</v>
      </c>
      <c r="M95" s="189"/>
      <c r="N95" s="189"/>
      <c r="O95" s="149">
        <v>750</v>
      </c>
      <c r="P95" s="149"/>
      <c r="Q95" s="149"/>
      <c r="R95" s="149"/>
      <c r="S95" s="149"/>
    </row>
    <row r="96" spans="2:19" ht="12.75" customHeight="1">
      <c r="B96" s="74">
        <v>2</v>
      </c>
      <c r="C96" s="183" t="s">
        <v>78</v>
      </c>
      <c r="D96" s="184"/>
      <c r="E96" s="184"/>
      <c r="F96" s="184"/>
      <c r="G96" s="184"/>
      <c r="H96" s="184"/>
      <c r="I96" s="184"/>
      <c r="J96" s="184"/>
      <c r="K96" s="185"/>
      <c r="L96" s="189" t="s">
        <v>42</v>
      </c>
      <c r="M96" s="189"/>
      <c r="N96" s="189"/>
      <c r="O96" s="149">
        <v>209</v>
      </c>
      <c r="P96" s="149"/>
      <c r="Q96" s="149"/>
      <c r="R96" s="149"/>
      <c r="S96" s="149"/>
    </row>
    <row r="97" spans="2:19" ht="12.75" customHeight="1">
      <c r="B97" s="74">
        <v>3</v>
      </c>
      <c r="C97" s="94" t="s">
        <v>118</v>
      </c>
      <c r="D97" s="75"/>
      <c r="E97" s="75"/>
      <c r="F97" s="75"/>
      <c r="G97" s="75"/>
      <c r="H97" s="75"/>
      <c r="I97" s="75"/>
      <c r="J97" s="75"/>
      <c r="K97" s="76"/>
      <c r="L97" s="190" t="s">
        <v>42</v>
      </c>
      <c r="M97" s="191"/>
      <c r="N97" s="192"/>
      <c r="O97" s="170">
        <v>146</v>
      </c>
      <c r="P97" s="171"/>
      <c r="Q97" s="171"/>
      <c r="R97" s="171"/>
      <c r="S97" s="172"/>
    </row>
    <row r="98" spans="2:20" ht="12.75">
      <c r="B98" s="74"/>
      <c r="C98" s="196" t="s">
        <v>61</v>
      </c>
      <c r="D98" s="197"/>
      <c r="E98" s="197"/>
      <c r="F98" s="197"/>
      <c r="G98" s="197"/>
      <c r="H98" s="197"/>
      <c r="I98" s="197"/>
      <c r="J98" s="197"/>
      <c r="K98" s="198"/>
      <c r="L98" s="199"/>
      <c r="M98" s="199"/>
      <c r="N98" s="199"/>
      <c r="O98" s="152">
        <f>SUM(O95:O97)</f>
        <v>1105</v>
      </c>
      <c r="P98" s="152"/>
      <c r="Q98" s="152"/>
      <c r="R98" s="152"/>
      <c r="S98" s="152"/>
      <c r="T98" s="71">
        <f>O98</f>
        <v>1105</v>
      </c>
    </row>
    <row r="99" spans="2:19" ht="12.75">
      <c r="B99" s="83"/>
      <c r="C99" s="84"/>
      <c r="D99" s="84"/>
      <c r="E99" s="84"/>
      <c r="F99" s="84"/>
      <c r="G99" s="84"/>
      <c r="H99" s="84"/>
      <c r="I99" s="84"/>
      <c r="J99" s="84"/>
      <c r="K99" s="84"/>
      <c r="L99" s="85"/>
      <c r="M99" s="85"/>
      <c r="N99" s="85"/>
      <c r="O99" s="86"/>
      <c r="P99" s="86"/>
      <c r="Q99" s="86"/>
      <c r="R99" s="86"/>
      <c r="S99" s="86"/>
    </row>
    <row r="100" spans="2:19" ht="12.75"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5"/>
      <c r="M100" s="85"/>
      <c r="N100" s="85"/>
      <c r="O100" s="86"/>
      <c r="P100" s="86"/>
      <c r="Q100" s="86"/>
      <c r="R100" s="86"/>
      <c r="S100" s="86"/>
    </row>
    <row r="101" spans="2:19" ht="12.75" customHeight="1">
      <c r="B101" s="166" t="s">
        <v>151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</row>
    <row r="102" spans="2:18" ht="12.75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</row>
    <row r="103" spans="2:19" ht="25.5">
      <c r="B103" s="74" t="s">
        <v>28</v>
      </c>
      <c r="C103" s="202" t="s">
        <v>29</v>
      </c>
      <c r="D103" s="202"/>
      <c r="E103" s="202"/>
      <c r="F103" s="202"/>
      <c r="G103" s="202"/>
      <c r="H103" s="202"/>
      <c r="I103" s="202"/>
      <c r="J103" s="202"/>
      <c r="K103" s="202"/>
      <c r="L103" s="202" t="s">
        <v>15</v>
      </c>
      <c r="M103" s="202"/>
      <c r="N103" s="202"/>
      <c r="O103" s="202" t="s">
        <v>30</v>
      </c>
      <c r="P103" s="202"/>
      <c r="Q103" s="202"/>
      <c r="R103" s="202"/>
      <c r="S103" s="202"/>
    </row>
    <row r="104" spans="2:21" ht="12.75">
      <c r="B104" s="60">
        <v>1</v>
      </c>
      <c r="C104" s="202">
        <v>2</v>
      </c>
      <c r="D104" s="202"/>
      <c r="E104" s="202"/>
      <c r="F104" s="202"/>
      <c r="G104" s="202"/>
      <c r="H104" s="202"/>
      <c r="I104" s="202"/>
      <c r="J104" s="202"/>
      <c r="K104" s="202"/>
      <c r="L104" s="202">
        <v>3</v>
      </c>
      <c r="M104" s="202"/>
      <c r="N104" s="202"/>
      <c r="O104" s="202">
        <v>4</v>
      </c>
      <c r="P104" s="202"/>
      <c r="Q104" s="202"/>
      <c r="R104" s="202"/>
      <c r="S104" s="202"/>
      <c r="T104" s="203" t="e">
        <f>O108+O83+O69+O55+P42+P32+O16+Q10+#REF!</f>
        <v>#VALUE!</v>
      </c>
      <c r="U104" s="204"/>
    </row>
    <row r="105" spans="2:19" ht="12.75">
      <c r="B105" s="74">
        <v>1</v>
      </c>
      <c r="C105" s="183" t="s">
        <v>152</v>
      </c>
      <c r="D105" s="184"/>
      <c r="E105" s="184"/>
      <c r="F105" s="184"/>
      <c r="G105" s="184"/>
      <c r="H105" s="184"/>
      <c r="I105" s="184"/>
      <c r="J105" s="184"/>
      <c r="K105" s="185"/>
      <c r="L105" s="189" t="s">
        <v>43</v>
      </c>
      <c r="M105" s="189"/>
      <c r="N105" s="189"/>
      <c r="O105" s="201">
        <v>2262</v>
      </c>
      <c r="P105" s="201"/>
      <c r="Q105" s="201"/>
      <c r="R105" s="201"/>
      <c r="S105" s="201"/>
    </row>
    <row r="106" spans="2:19" ht="12.75">
      <c r="B106" s="74">
        <v>2</v>
      </c>
      <c r="C106" s="183" t="s">
        <v>153</v>
      </c>
      <c r="D106" s="184"/>
      <c r="E106" s="184"/>
      <c r="F106" s="184"/>
      <c r="G106" s="184"/>
      <c r="H106" s="184"/>
      <c r="I106" s="184"/>
      <c r="J106" s="184"/>
      <c r="K106" s="185"/>
      <c r="L106" s="190" t="s">
        <v>43</v>
      </c>
      <c r="M106" s="191"/>
      <c r="N106" s="192"/>
      <c r="O106" s="193">
        <f>12000+5200-5200</f>
        <v>12000</v>
      </c>
      <c r="P106" s="194"/>
      <c r="Q106" s="194"/>
      <c r="R106" s="194"/>
      <c r="S106" s="195"/>
    </row>
    <row r="107" spans="2:19" ht="12.75">
      <c r="B107" s="74">
        <v>3</v>
      </c>
      <c r="C107" s="183" t="s">
        <v>182</v>
      </c>
      <c r="D107" s="184"/>
      <c r="E107" s="184"/>
      <c r="F107" s="184"/>
      <c r="G107" s="184"/>
      <c r="H107" s="184"/>
      <c r="I107" s="184"/>
      <c r="J107" s="184"/>
      <c r="K107" s="185"/>
      <c r="L107" s="190" t="s">
        <v>43</v>
      </c>
      <c r="M107" s="191"/>
      <c r="N107" s="192"/>
      <c r="O107" s="193">
        <v>8122</v>
      </c>
      <c r="P107" s="194"/>
      <c r="Q107" s="194"/>
      <c r="R107" s="194"/>
      <c r="S107" s="195"/>
    </row>
    <row r="108" spans="2:23" ht="12.75">
      <c r="B108" s="74"/>
      <c r="C108" s="196" t="s">
        <v>61</v>
      </c>
      <c r="D108" s="197"/>
      <c r="E108" s="197"/>
      <c r="F108" s="197"/>
      <c r="G108" s="197"/>
      <c r="H108" s="197"/>
      <c r="I108" s="197"/>
      <c r="J108" s="197"/>
      <c r="K108" s="198"/>
      <c r="L108" s="199"/>
      <c r="M108" s="199"/>
      <c r="N108" s="199"/>
      <c r="O108" s="200">
        <f>SUM(O105:O107)</f>
        <v>22384</v>
      </c>
      <c r="P108" s="200"/>
      <c r="Q108" s="200"/>
      <c r="R108" s="200"/>
      <c r="S108" s="200"/>
      <c r="W108" s="71" t="s">
        <v>127</v>
      </c>
    </row>
    <row r="109" spans="2:19" ht="12.75">
      <c r="B109" s="83"/>
      <c r="C109" s="84"/>
      <c r="D109" s="84"/>
      <c r="E109" s="84"/>
      <c r="F109" s="84"/>
      <c r="G109" s="84"/>
      <c r="H109" s="84"/>
      <c r="I109" s="84"/>
      <c r="J109" s="84"/>
      <c r="K109" s="84"/>
      <c r="L109" s="85"/>
      <c r="M109" s="85"/>
      <c r="N109" s="85"/>
      <c r="O109" s="86"/>
      <c r="P109" s="86"/>
      <c r="Q109" s="86"/>
      <c r="R109" s="86"/>
      <c r="S109" s="86"/>
    </row>
    <row r="110" spans="2:19" ht="12.75"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5"/>
      <c r="M110" s="85"/>
      <c r="N110" s="85"/>
      <c r="O110" s="86"/>
      <c r="P110" s="86"/>
      <c r="Q110" s="86"/>
      <c r="R110" s="86"/>
      <c r="S110" s="86"/>
    </row>
    <row r="111" spans="2:19" ht="12.75">
      <c r="B111" s="166" t="s">
        <v>154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</row>
    <row r="112" spans="2:18" ht="12.75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2:19" ht="25.5">
      <c r="B113" s="74" t="s">
        <v>28</v>
      </c>
      <c r="C113" s="202" t="s">
        <v>29</v>
      </c>
      <c r="D113" s="202"/>
      <c r="E113" s="202"/>
      <c r="F113" s="202"/>
      <c r="G113" s="202"/>
      <c r="H113" s="202"/>
      <c r="I113" s="202"/>
      <c r="J113" s="202"/>
      <c r="K113" s="202"/>
      <c r="L113" s="202" t="s">
        <v>15</v>
      </c>
      <c r="M113" s="202"/>
      <c r="N113" s="202"/>
      <c r="O113" s="202" t="s">
        <v>30</v>
      </c>
      <c r="P113" s="202"/>
      <c r="Q113" s="202"/>
      <c r="R113" s="202"/>
      <c r="S113" s="202"/>
    </row>
    <row r="114" spans="2:21" ht="12.75">
      <c r="B114" s="60">
        <v>1</v>
      </c>
      <c r="C114" s="202">
        <v>2</v>
      </c>
      <c r="D114" s="202"/>
      <c r="E114" s="202"/>
      <c r="F114" s="202"/>
      <c r="G114" s="202"/>
      <c r="H114" s="202"/>
      <c r="I114" s="202"/>
      <c r="J114" s="202"/>
      <c r="K114" s="202"/>
      <c r="L114" s="202">
        <v>3</v>
      </c>
      <c r="M114" s="202"/>
      <c r="N114" s="202"/>
      <c r="O114" s="202">
        <v>4</v>
      </c>
      <c r="P114" s="202"/>
      <c r="Q114" s="202"/>
      <c r="R114" s="202"/>
      <c r="S114" s="202"/>
      <c r="T114" s="203">
        <f>O125+O98+O89+O75+P58+P48+O31+Q25+O14</f>
        <v>4693191</v>
      </c>
      <c r="U114" s="204"/>
    </row>
    <row r="115" spans="2:19" ht="12.75">
      <c r="B115" s="74">
        <v>1</v>
      </c>
      <c r="C115" s="183" t="s">
        <v>84</v>
      </c>
      <c r="D115" s="184"/>
      <c r="E115" s="184"/>
      <c r="F115" s="184"/>
      <c r="G115" s="184"/>
      <c r="H115" s="184"/>
      <c r="I115" s="184"/>
      <c r="J115" s="184"/>
      <c r="K115" s="185"/>
      <c r="L115" s="189" t="s">
        <v>188</v>
      </c>
      <c r="M115" s="189"/>
      <c r="N115" s="189"/>
      <c r="O115" s="209">
        <f>2160910-37058</f>
        <v>2123852</v>
      </c>
      <c r="P115" s="209"/>
      <c r="Q115" s="209"/>
      <c r="R115" s="209"/>
      <c r="S115" s="209"/>
    </row>
    <row r="116" spans="2:19" ht="12.75">
      <c r="B116" s="74">
        <v>2</v>
      </c>
      <c r="C116" s="183" t="s">
        <v>132</v>
      </c>
      <c r="D116" s="184"/>
      <c r="E116" s="184"/>
      <c r="F116" s="184"/>
      <c r="G116" s="184"/>
      <c r="H116" s="184"/>
      <c r="I116" s="184"/>
      <c r="J116" s="184"/>
      <c r="K116" s="185"/>
      <c r="L116" s="189" t="s">
        <v>188</v>
      </c>
      <c r="M116" s="189"/>
      <c r="N116" s="189"/>
      <c r="O116" s="186">
        <v>29000</v>
      </c>
      <c r="P116" s="187"/>
      <c r="Q116" s="187"/>
      <c r="R116" s="187"/>
      <c r="S116" s="188"/>
    </row>
    <row r="117" spans="2:19" ht="12.75">
      <c r="B117" s="74">
        <v>3</v>
      </c>
      <c r="C117" s="183" t="s">
        <v>133</v>
      </c>
      <c r="D117" s="184"/>
      <c r="E117" s="184"/>
      <c r="F117" s="184"/>
      <c r="G117" s="184"/>
      <c r="H117" s="184"/>
      <c r="I117" s="184"/>
      <c r="J117" s="184"/>
      <c r="K117" s="185"/>
      <c r="L117" s="189" t="s">
        <v>188</v>
      </c>
      <c r="M117" s="189"/>
      <c r="N117" s="189"/>
      <c r="O117" s="186">
        <v>36000</v>
      </c>
      <c r="P117" s="187"/>
      <c r="Q117" s="187"/>
      <c r="R117" s="187"/>
      <c r="S117" s="188"/>
    </row>
    <row r="118" spans="2:19" ht="12.75">
      <c r="B118" s="74">
        <v>4</v>
      </c>
      <c r="C118" s="183" t="s">
        <v>157</v>
      </c>
      <c r="D118" s="184"/>
      <c r="E118" s="184"/>
      <c r="F118" s="184"/>
      <c r="G118" s="184"/>
      <c r="H118" s="184"/>
      <c r="I118" s="184"/>
      <c r="J118" s="184"/>
      <c r="K118" s="185"/>
      <c r="L118" s="189" t="s">
        <v>188</v>
      </c>
      <c r="M118" s="189"/>
      <c r="N118" s="189"/>
      <c r="O118" s="186">
        <v>1440</v>
      </c>
      <c r="P118" s="187"/>
      <c r="Q118" s="187"/>
      <c r="R118" s="187"/>
      <c r="S118" s="188"/>
    </row>
    <row r="119" spans="2:23" ht="12.75">
      <c r="B119" s="74">
        <v>5</v>
      </c>
      <c r="C119" s="183" t="s">
        <v>158</v>
      </c>
      <c r="D119" s="184"/>
      <c r="E119" s="184"/>
      <c r="F119" s="184"/>
      <c r="G119" s="184"/>
      <c r="H119" s="184"/>
      <c r="I119" s="184"/>
      <c r="J119" s="184"/>
      <c r="K119" s="185"/>
      <c r="L119" s="189" t="s">
        <v>188</v>
      </c>
      <c r="M119" s="189"/>
      <c r="N119" s="189"/>
      <c r="O119" s="186">
        <v>16798</v>
      </c>
      <c r="P119" s="187"/>
      <c r="Q119" s="187"/>
      <c r="R119" s="187"/>
      <c r="S119" s="188"/>
      <c r="W119" s="95">
        <f>2313645-O125</f>
        <v>0</v>
      </c>
    </row>
    <row r="120" spans="2:23" ht="12.75">
      <c r="B120" s="74">
        <v>6</v>
      </c>
      <c r="C120" s="183" t="s">
        <v>159</v>
      </c>
      <c r="D120" s="184"/>
      <c r="E120" s="184"/>
      <c r="F120" s="184"/>
      <c r="G120" s="184"/>
      <c r="H120" s="184"/>
      <c r="I120" s="184"/>
      <c r="J120" s="184"/>
      <c r="K120" s="185"/>
      <c r="L120" s="189" t="s">
        <v>188</v>
      </c>
      <c r="M120" s="189"/>
      <c r="N120" s="189"/>
      <c r="O120" s="186">
        <f>28000+575</f>
        <v>28575</v>
      </c>
      <c r="P120" s="187"/>
      <c r="Q120" s="187"/>
      <c r="R120" s="187"/>
      <c r="S120" s="188"/>
      <c r="W120" s="95"/>
    </row>
    <row r="121" spans="2:23" ht="25.5" customHeight="1">
      <c r="B121" s="74">
        <v>7</v>
      </c>
      <c r="C121" s="183" t="s">
        <v>160</v>
      </c>
      <c r="D121" s="184"/>
      <c r="E121" s="184"/>
      <c r="F121" s="184"/>
      <c r="G121" s="184"/>
      <c r="H121" s="184"/>
      <c r="I121" s="184"/>
      <c r="J121" s="184"/>
      <c r="K121" s="185"/>
      <c r="L121" s="189" t="s">
        <v>188</v>
      </c>
      <c r="M121" s="189"/>
      <c r="N121" s="189"/>
      <c r="O121" s="186">
        <v>16798</v>
      </c>
      <c r="P121" s="187"/>
      <c r="Q121" s="187"/>
      <c r="R121" s="187"/>
      <c r="S121" s="188"/>
      <c r="W121" s="95"/>
    </row>
    <row r="122" spans="2:23" ht="12.75">
      <c r="B122" s="74">
        <v>8</v>
      </c>
      <c r="C122" s="183" t="s">
        <v>167</v>
      </c>
      <c r="D122" s="184"/>
      <c r="E122" s="184"/>
      <c r="F122" s="184"/>
      <c r="G122" s="184"/>
      <c r="H122" s="184"/>
      <c r="I122" s="184"/>
      <c r="J122" s="184"/>
      <c r="K122" s="185"/>
      <c r="L122" s="189" t="s">
        <v>188</v>
      </c>
      <c r="M122" s="189"/>
      <c r="N122" s="189"/>
      <c r="O122" s="186">
        <v>920</v>
      </c>
      <c r="P122" s="187"/>
      <c r="Q122" s="187"/>
      <c r="R122" s="187"/>
      <c r="S122" s="188"/>
      <c r="W122" s="95"/>
    </row>
    <row r="123" spans="2:23" ht="12.75">
      <c r="B123" s="74">
        <v>9</v>
      </c>
      <c r="C123" s="183" t="s">
        <v>186</v>
      </c>
      <c r="D123" s="184"/>
      <c r="E123" s="184"/>
      <c r="F123" s="184"/>
      <c r="G123" s="184"/>
      <c r="H123" s="184"/>
      <c r="I123" s="184"/>
      <c r="J123" s="184"/>
      <c r="K123" s="185"/>
      <c r="L123" s="189" t="s">
        <v>188</v>
      </c>
      <c r="M123" s="189"/>
      <c r="N123" s="189"/>
      <c r="O123" s="186">
        <f>25042+9000</f>
        <v>34042</v>
      </c>
      <c r="P123" s="187"/>
      <c r="Q123" s="187"/>
      <c r="R123" s="187"/>
      <c r="S123" s="188"/>
      <c r="W123" s="95"/>
    </row>
    <row r="124" spans="2:23" ht="12.75">
      <c r="B124" s="74">
        <v>10</v>
      </c>
      <c r="C124" s="183" t="s">
        <v>187</v>
      </c>
      <c r="D124" s="184"/>
      <c r="E124" s="184"/>
      <c r="F124" s="184"/>
      <c r="G124" s="184"/>
      <c r="H124" s="184"/>
      <c r="I124" s="184"/>
      <c r="J124" s="184"/>
      <c r="K124" s="185"/>
      <c r="L124" s="189" t="s">
        <v>188</v>
      </c>
      <c r="M124" s="189"/>
      <c r="N124" s="189"/>
      <c r="O124" s="186">
        <v>26220</v>
      </c>
      <c r="P124" s="187"/>
      <c r="Q124" s="187"/>
      <c r="R124" s="187"/>
      <c r="S124" s="188"/>
      <c r="W124" s="95"/>
    </row>
    <row r="125" spans="2:23" ht="12.75">
      <c r="B125" s="74"/>
      <c r="C125" s="196" t="s">
        <v>61</v>
      </c>
      <c r="D125" s="197"/>
      <c r="E125" s="197"/>
      <c r="F125" s="197"/>
      <c r="G125" s="197"/>
      <c r="H125" s="197"/>
      <c r="I125" s="197"/>
      <c r="J125" s="197"/>
      <c r="K125" s="198"/>
      <c r="L125" s="199"/>
      <c r="M125" s="199"/>
      <c r="N125" s="199"/>
      <c r="O125" s="200">
        <f>SUM(O115:O124)</f>
        <v>2313645</v>
      </c>
      <c r="P125" s="200"/>
      <c r="Q125" s="200"/>
      <c r="R125" s="200"/>
      <c r="S125" s="200"/>
      <c r="W125" s="71" t="s">
        <v>127</v>
      </c>
    </row>
    <row r="126" spans="2:19" ht="12.75">
      <c r="B126" s="83"/>
      <c r="C126" s="84"/>
      <c r="D126" s="84"/>
      <c r="E126" s="84"/>
      <c r="F126" s="84"/>
      <c r="G126" s="84"/>
      <c r="H126" s="84"/>
      <c r="I126" s="37"/>
      <c r="J126" s="37"/>
      <c r="K126" s="37"/>
      <c r="L126" s="85"/>
      <c r="M126" s="85"/>
      <c r="N126" s="85"/>
      <c r="O126" s="86"/>
      <c r="P126" s="86"/>
      <c r="Q126" s="86"/>
      <c r="R126" s="86"/>
      <c r="S126" s="86"/>
    </row>
    <row r="127" spans="2:19" ht="12.75">
      <c r="B127" s="150" t="s">
        <v>120</v>
      </c>
      <c r="C127" s="150"/>
      <c r="D127" s="150"/>
      <c r="E127" s="150"/>
      <c r="F127" s="150"/>
      <c r="G127" s="150"/>
      <c r="H127" s="150"/>
      <c r="I127" s="119">
        <f>O14+Q25+O31+P48+P58+O75+O89+O98+O125+O108</f>
        <v>4715575</v>
      </c>
      <c r="J127" s="119"/>
      <c r="K127" s="119"/>
      <c r="L127" s="85"/>
      <c r="M127" s="85"/>
      <c r="N127" s="85"/>
      <c r="O127" s="86"/>
      <c r="P127" s="86"/>
      <c r="Q127" s="86"/>
      <c r="R127" s="86"/>
      <c r="S127" s="86"/>
    </row>
    <row r="128" spans="2:19" ht="12.75">
      <c r="B128" s="83"/>
      <c r="C128" s="84"/>
      <c r="D128" s="84"/>
      <c r="E128" s="84"/>
      <c r="F128" s="84"/>
      <c r="G128" s="84"/>
      <c r="H128" s="84"/>
      <c r="I128" s="84"/>
      <c r="J128" s="84"/>
      <c r="K128" s="84"/>
      <c r="L128" s="85"/>
      <c r="M128" s="85"/>
      <c r="N128" s="85"/>
      <c r="O128" s="86"/>
      <c r="P128" s="86"/>
      <c r="Q128" s="86"/>
      <c r="R128" s="86"/>
      <c r="S128" s="86"/>
    </row>
    <row r="129" spans="2:12" ht="12.75">
      <c r="B129" s="71" t="s">
        <v>69</v>
      </c>
      <c r="L129" s="71" t="s">
        <v>70</v>
      </c>
    </row>
    <row r="131" spans="2:12" ht="12.75">
      <c r="B131" s="71" t="s">
        <v>119</v>
      </c>
      <c r="L131" s="71" t="s">
        <v>68</v>
      </c>
    </row>
  </sheetData>
  <mergeCells count="292">
    <mergeCell ref="C74:K74"/>
    <mergeCell ref="O74:S74"/>
    <mergeCell ref="C72:K72"/>
    <mergeCell ref="O72:S72"/>
    <mergeCell ref="C73:K73"/>
    <mergeCell ref="O73:S73"/>
    <mergeCell ref="C47:G47"/>
    <mergeCell ref="H47:I47"/>
    <mergeCell ref="P47:S47"/>
    <mergeCell ref="C70:K70"/>
    <mergeCell ref="O70:S70"/>
    <mergeCell ref="M55:O55"/>
    <mergeCell ref="C48:G48"/>
    <mergeCell ref="H48:I48"/>
    <mergeCell ref="J48:L48"/>
    <mergeCell ref="C54:G54"/>
    <mergeCell ref="O116:S116"/>
    <mergeCell ref="C117:K117"/>
    <mergeCell ref="L117:N117"/>
    <mergeCell ref="O117:S117"/>
    <mergeCell ref="C46:G46"/>
    <mergeCell ref="H46:I46"/>
    <mergeCell ref="P46:S46"/>
    <mergeCell ref="C66:K66"/>
    <mergeCell ref="L66:N66"/>
    <mergeCell ref="O66:S66"/>
    <mergeCell ref="C55:G55"/>
    <mergeCell ref="C58:G58"/>
    <mergeCell ref="C62:K62"/>
    <mergeCell ref="O62:S62"/>
    <mergeCell ref="C85:K85"/>
    <mergeCell ref="L85:N85"/>
    <mergeCell ref="O85:S85"/>
    <mergeCell ref="C95:K95"/>
    <mergeCell ref="L95:N95"/>
    <mergeCell ref="O95:S95"/>
    <mergeCell ref="C86:K86"/>
    <mergeCell ref="L86:N86"/>
    <mergeCell ref="O86:S86"/>
    <mergeCell ref="C87:K87"/>
    <mergeCell ref="L96:N96"/>
    <mergeCell ref="C45:G45"/>
    <mergeCell ref="H45:I45"/>
    <mergeCell ref="J45:L45"/>
    <mergeCell ref="M45:O45"/>
    <mergeCell ref="C89:K89"/>
    <mergeCell ref="L89:N89"/>
    <mergeCell ref="O89:S89"/>
    <mergeCell ref="P55:S55"/>
    <mergeCell ref="C75:K75"/>
    <mergeCell ref="L83:N83"/>
    <mergeCell ref="O83:S83"/>
    <mergeCell ref="M56:O56"/>
    <mergeCell ref="P56:S56"/>
    <mergeCell ref="P57:S57"/>
    <mergeCell ref="L79:N79"/>
    <mergeCell ref="O79:S79"/>
    <mergeCell ref="O67:S67"/>
    <mergeCell ref="P58:S58"/>
    <mergeCell ref="L62:N62"/>
    <mergeCell ref="O113:S113"/>
    <mergeCell ref="C81:K81"/>
    <mergeCell ref="L81:N81"/>
    <mergeCell ref="O81:S81"/>
    <mergeCell ref="C84:K84"/>
    <mergeCell ref="B111:S111"/>
    <mergeCell ref="C82:K82"/>
    <mergeCell ref="L82:N82"/>
    <mergeCell ref="O82:S82"/>
    <mergeCell ref="C83:K83"/>
    <mergeCell ref="L84:N84"/>
    <mergeCell ref="L97:N97"/>
    <mergeCell ref="T114:U114"/>
    <mergeCell ref="C125:K125"/>
    <mergeCell ref="L125:N125"/>
    <mergeCell ref="O125:S125"/>
    <mergeCell ref="C114:K114"/>
    <mergeCell ref="L114:N114"/>
    <mergeCell ref="O114:S114"/>
    <mergeCell ref="O115:S115"/>
    <mergeCell ref="O97:S97"/>
    <mergeCell ref="C63:K63"/>
    <mergeCell ref="L63:N63"/>
    <mergeCell ref="O63:S63"/>
    <mergeCell ref="C80:K80"/>
    <mergeCell ref="L80:N80"/>
    <mergeCell ref="O80:S80"/>
    <mergeCell ref="O84:S84"/>
    <mergeCell ref="C64:K64"/>
    <mergeCell ref="C79:K79"/>
    <mergeCell ref="H54:I54"/>
    <mergeCell ref="J54:L54"/>
    <mergeCell ref="M53:O53"/>
    <mergeCell ref="B50:S50"/>
    <mergeCell ref="P53:S53"/>
    <mergeCell ref="P54:S54"/>
    <mergeCell ref="M54:O54"/>
    <mergeCell ref="C57:G57"/>
    <mergeCell ref="H53:I53"/>
    <mergeCell ref="J52:L52"/>
    <mergeCell ref="J53:L53"/>
    <mergeCell ref="C53:G53"/>
    <mergeCell ref="J55:L55"/>
    <mergeCell ref="H56:I56"/>
    <mergeCell ref="J56:L56"/>
    <mergeCell ref="C56:G56"/>
    <mergeCell ref="H55:I55"/>
    <mergeCell ref="C65:K65"/>
    <mergeCell ref="L65:N65"/>
    <mergeCell ref="O65:S65"/>
    <mergeCell ref="M57:O57"/>
    <mergeCell ref="H57:I57"/>
    <mergeCell ref="J57:L57"/>
    <mergeCell ref="O64:S64"/>
    <mergeCell ref="H58:I58"/>
    <mergeCell ref="J58:L58"/>
    <mergeCell ref="M58:O58"/>
    <mergeCell ref="B77:S77"/>
    <mergeCell ref="L75:N75"/>
    <mergeCell ref="O75:S75"/>
    <mergeCell ref="C67:K67"/>
    <mergeCell ref="C69:K69"/>
    <mergeCell ref="O69:S69"/>
    <mergeCell ref="C68:K68"/>
    <mergeCell ref="O68:S68"/>
    <mergeCell ref="C71:K71"/>
    <mergeCell ref="O71:S71"/>
    <mergeCell ref="C44:G44"/>
    <mergeCell ref="H44:I44"/>
    <mergeCell ref="J44:L44"/>
    <mergeCell ref="M44:O44"/>
    <mergeCell ref="C42:G42"/>
    <mergeCell ref="H42:I42"/>
    <mergeCell ref="J42:L42"/>
    <mergeCell ref="M42:O42"/>
    <mergeCell ref="C43:G43"/>
    <mergeCell ref="H43:I43"/>
    <mergeCell ref="J43:L43"/>
    <mergeCell ref="M43:O43"/>
    <mergeCell ref="B127:H127"/>
    <mergeCell ref="I127:K127"/>
    <mergeCell ref="C98:K98"/>
    <mergeCell ref="L98:N98"/>
    <mergeCell ref="C115:K115"/>
    <mergeCell ref="L115:N115"/>
    <mergeCell ref="C113:K113"/>
    <mergeCell ref="L113:N113"/>
    <mergeCell ref="C116:K116"/>
    <mergeCell ref="L116:N116"/>
    <mergeCell ref="O98:S98"/>
    <mergeCell ref="O93:S93"/>
    <mergeCell ref="C96:K96"/>
    <mergeCell ref="B91:S91"/>
    <mergeCell ref="C93:K93"/>
    <mergeCell ref="L93:N93"/>
    <mergeCell ref="O96:S96"/>
    <mergeCell ref="C94:K94"/>
    <mergeCell ref="L94:N94"/>
    <mergeCell ref="O94:S94"/>
    <mergeCell ref="C24:G24"/>
    <mergeCell ref="C22:G22"/>
    <mergeCell ref="O23:P23"/>
    <mergeCell ref="Q23:S23"/>
    <mergeCell ref="O22:P22"/>
    <mergeCell ref="C23:G23"/>
    <mergeCell ref="H23:I23"/>
    <mergeCell ref="J23:L23"/>
    <mergeCell ref="M23:N23"/>
    <mergeCell ref="H22:I22"/>
    <mergeCell ref="O13:S13"/>
    <mergeCell ref="C21:G21"/>
    <mergeCell ref="H21:I21"/>
    <mergeCell ref="B19:S19"/>
    <mergeCell ref="C13:K13"/>
    <mergeCell ref="C14:K14"/>
    <mergeCell ref="L13:N13"/>
    <mergeCell ref="L14:N14"/>
    <mergeCell ref="O14:S14"/>
    <mergeCell ref="O21:P21"/>
    <mergeCell ref="B10:S10"/>
    <mergeCell ref="L12:N12"/>
    <mergeCell ref="C12:K12"/>
    <mergeCell ref="O12:S12"/>
    <mergeCell ref="Q25:S25"/>
    <mergeCell ref="J25:L25"/>
    <mergeCell ref="Q21:S21"/>
    <mergeCell ref="Q22:S22"/>
    <mergeCell ref="J21:L21"/>
    <mergeCell ref="M21:N21"/>
    <mergeCell ref="J22:L22"/>
    <mergeCell ref="M22:N22"/>
    <mergeCell ref="Q24:S24"/>
    <mergeCell ref="H24:I24"/>
    <mergeCell ref="J24:L24"/>
    <mergeCell ref="M24:N24"/>
    <mergeCell ref="O24:P24"/>
    <mergeCell ref="H25:I25"/>
    <mergeCell ref="C25:G25"/>
    <mergeCell ref="L29:N29"/>
    <mergeCell ref="L30:N30"/>
    <mergeCell ref="C29:K29"/>
    <mergeCell ref="C30:K30"/>
    <mergeCell ref="M25:P25"/>
    <mergeCell ref="O29:S29"/>
    <mergeCell ref="O30:S30"/>
    <mergeCell ref="B27:S27"/>
    <mergeCell ref="C31:K31"/>
    <mergeCell ref="B40:S40"/>
    <mergeCell ref="H52:I52"/>
    <mergeCell ref="C52:G52"/>
    <mergeCell ref="C32:K32"/>
    <mergeCell ref="O31:S31"/>
    <mergeCell ref="P52:S52"/>
    <mergeCell ref="L31:N31"/>
    <mergeCell ref="P42:S42"/>
    <mergeCell ref="P43:S43"/>
    <mergeCell ref="P44:S44"/>
    <mergeCell ref="M52:O52"/>
    <mergeCell ref="P48:S48"/>
    <mergeCell ref="P45:S45"/>
    <mergeCell ref="M48:O48"/>
    <mergeCell ref="B60:S60"/>
    <mergeCell ref="L64:N64"/>
    <mergeCell ref="C15:K15"/>
    <mergeCell ref="L15:N15"/>
    <mergeCell ref="O15:S15"/>
    <mergeCell ref="C16:K16"/>
    <mergeCell ref="L16:N16"/>
    <mergeCell ref="O16:S16"/>
    <mergeCell ref="L36:N36"/>
    <mergeCell ref="O36:S36"/>
    <mergeCell ref="O32:S32"/>
    <mergeCell ref="C33:K33"/>
    <mergeCell ref="O33:S33"/>
    <mergeCell ref="C34:K34"/>
    <mergeCell ref="O34:S34"/>
    <mergeCell ref="C37:K37"/>
    <mergeCell ref="L37:N37"/>
    <mergeCell ref="O37:S37"/>
    <mergeCell ref="M1:S1"/>
    <mergeCell ref="M2:S2"/>
    <mergeCell ref="B7:S7"/>
    <mergeCell ref="B8:S8"/>
    <mergeCell ref="C35:K35"/>
    <mergeCell ref="O35:S35"/>
    <mergeCell ref="C36:K36"/>
    <mergeCell ref="L87:N87"/>
    <mergeCell ref="O87:S87"/>
    <mergeCell ref="C88:K88"/>
    <mergeCell ref="L88:N88"/>
    <mergeCell ref="O88:S88"/>
    <mergeCell ref="B101:S101"/>
    <mergeCell ref="C103:K103"/>
    <mergeCell ref="L103:N103"/>
    <mergeCell ref="O103:S103"/>
    <mergeCell ref="C104:K104"/>
    <mergeCell ref="L104:N104"/>
    <mergeCell ref="O104:S104"/>
    <mergeCell ref="T104:U104"/>
    <mergeCell ref="C105:K105"/>
    <mergeCell ref="L105:N105"/>
    <mergeCell ref="O105:S105"/>
    <mergeCell ref="C106:K106"/>
    <mergeCell ref="L106:N106"/>
    <mergeCell ref="O106:S106"/>
    <mergeCell ref="C107:K107"/>
    <mergeCell ref="L107:N107"/>
    <mergeCell ref="O107:S107"/>
    <mergeCell ref="C108:K108"/>
    <mergeCell ref="L108:N108"/>
    <mergeCell ref="O108:S108"/>
    <mergeCell ref="C118:K118"/>
    <mergeCell ref="L118:N118"/>
    <mergeCell ref="O118:S118"/>
    <mergeCell ref="C119:K119"/>
    <mergeCell ref="L119:N119"/>
    <mergeCell ref="O119:S119"/>
    <mergeCell ref="C122:K122"/>
    <mergeCell ref="L122:N122"/>
    <mergeCell ref="O122:S122"/>
    <mergeCell ref="C120:K120"/>
    <mergeCell ref="L120:N120"/>
    <mergeCell ref="O120:S120"/>
    <mergeCell ref="C121:K121"/>
    <mergeCell ref="L121:N121"/>
    <mergeCell ref="O121:S121"/>
    <mergeCell ref="C123:K123"/>
    <mergeCell ref="O123:S123"/>
    <mergeCell ref="C124:K124"/>
    <mergeCell ref="L123:N123"/>
    <mergeCell ref="L124:N124"/>
    <mergeCell ref="O124:S124"/>
  </mergeCells>
  <printOptions/>
  <pageMargins left="0.5905511811023623" right="0" top="0.1968503937007874" bottom="0.1968503937007874" header="0" footer="0"/>
  <pageSetup horizontalDpi="600" verticalDpi="600" orientation="portrait" paperSize="9" scale="93" r:id="rId1"/>
  <rowBreaks count="2" manualBreakCount="2">
    <brk id="49" max="18" man="1"/>
    <brk id="10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66"/>
  <sheetViews>
    <sheetView showGridLines="0" workbookViewId="0" topLeftCell="A7">
      <selection activeCell="O34" sqref="O34:S34"/>
    </sheetView>
  </sheetViews>
  <sheetFormatPr defaultColWidth="9.00390625" defaultRowHeight="12.75"/>
  <cols>
    <col min="1" max="1" width="0.2421875" style="0" customWidth="1"/>
    <col min="2" max="3" width="4.75390625" style="0" customWidth="1"/>
    <col min="4" max="4" width="6.75390625" style="0" customWidth="1"/>
    <col min="5" max="5" width="8.125" style="0" customWidth="1"/>
    <col min="6" max="6" width="4.75390625" style="0" customWidth="1"/>
    <col min="7" max="7" width="16.00390625" style="0" customWidth="1"/>
    <col min="8" max="12" width="4.75390625" style="0" customWidth="1"/>
    <col min="13" max="13" width="6.125" style="0" customWidth="1"/>
    <col min="14" max="15" width="4.75390625" style="0" customWidth="1"/>
    <col min="16" max="16" width="3.625" style="0" customWidth="1"/>
    <col min="17" max="19" width="4.75390625" style="0" customWidth="1"/>
    <col min="20" max="20" width="8.75390625" style="0" customWidth="1"/>
    <col min="21" max="22" width="4.75390625" style="0" customWidth="1"/>
  </cols>
  <sheetData>
    <row r="1" spans="13:19" ht="12.75">
      <c r="M1" s="239" t="s">
        <v>13</v>
      </c>
      <c r="N1" s="239"/>
      <c r="O1" s="239"/>
      <c r="P1" s="239"/>
      <c r="Q1" s="239"/>
      <c r="R1" s="239"/>
      <c r="S1" s="239"/>
    </row>
    <row r="2" spans="13:19" ht="26.25" customHeight="1">
      <c r="M2" s="240" t="s">
        <v>106</v>
      </c>
      <c r="N2" s="240"/>
      <c r="O2" s="240"/>
      <c r="P2" s="240"/>
      <c r="Q2" s="240"/>
      <c r="R2" s="240"/>
      <c r="S2" s="240"/>
    </row>
    <row r="4" ht="12.75">
      <c r="M4" t="s">
        <v>107</v>
      </c>
    </row>
    <row r="5" ht="12.75">
      <c r="M5" t="s">
        <v>91</v>
      </c>
    </row>
    <row r="6" ht="5.25" customHeight="1"/>
    <row r="7" spans="2:19" ht="12.75">
      <c r="B7" s="239" t="s">
        <v>26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</row>
    <row r="8" spans="2:19" ht="12.75">
      <c r="B8" s="239" t="s">
        <v>108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</row>
    <row r="9" ht="6.75" customHeight="1"/>
    <row r="10" spans="2:19" ht="12.75">
      <c r="B10" s="151" t="s">
        <v>27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ht="6" customHeight="1"/>
    <row r="12" spans="2:19" ht="25.5" customHeight="1">
      <c r="B12" s="5" t="s">
        <v>28</v>
      </c>
      <c r="C12" s="228" t="s">
        <v>29</v>
      </c>
      <c r="D12" s="228"/>
      <c r="E12" s="228"/>
      <c r="F12" s="228"/>
      <c r="G12" s="228"/>
      <c r="H12" s="228"/>
      <c r="I12" s="228"/>
      <c r="J12" s="228"/>
      <c r="K12" s="228"/>
      <c r="L12" s="228" t="s">
        <v>15</v>
      </c>
      <c r="M12" s="228"/>
      <c r="N12" s="228"/>
      <c r="O12" s="228" t="s">
        <v>30</v>
      </c>
      <c r="P12" s="228"/>
      <c r="Q12" s="228"/>
      <c r="R12" s="228"/>
      <c r="S12" s="228"/>
    </row>
    <row r="13" spans="2:19" ht="12.75">
      <c r="B13" s="5">
        <v>1</v>
      </c>
      <c r="C13" s="228">
        <v>2</v>
      </c>
      <c r="D13" s="228"/>
      <c r="E13" s="228"/>
      <c r="F13" s="228"/>
      <c r="G13" s="228"/>
      <c r="H13" s="228"/>
      <c r="I13" s="228"/>
      <c r="J13" s="228"/>
      <c r="K13" s="228"/>
      <c r="L13" s="228">
        <v>3</v>
      </c>
      <c r="M13" s="228"/>
      <c r="N13" s="228"/>
      <c r="O13" s="228">
        <v>4</v>
      </c>
      <c r="P13" s="228"/>
      <c r="Q13" s="228"/>
      <c r="R13" s="228"/>
      <c r="S13" s="228"/>
    </row>
    <row r="14" spans="2:19" ht="12.75">
      <c r="B14" s="5">
        <v>1</v>
      </c>
      <c r="C14" s="228" t="s">
        <v>38</v>
      </c>
      <c r="D14" s="228"/>
      <c r="E14" s="228"/>
      <c r="F14" s="228"/>
      <c r="G14" s="228"/>
      <c r="H14" s="228"/>
      <c r="I14" s="228"/>
      <c r="J14" s="228"/>
      <c r="K14" s="228"/>
      <c r="L14" s="226" t="s">
        <v>58</v>
      </c>
      <c r="M14" s="226"/>
      <c r="N14" s="226"/>
      <c r="O14" s="152">
        <f>O15+O16</f>
        <v>4308400</v>
      </c>
      <c r="P14" s="152"/>
      <c r="Q14" s="152"/>
      <c r="R14" s="152"/>
      <c r="S14" s="152"/>
    </row>
    <row r="15" spans="2:19" ht="12.75">
      <c r="B15" s="5"/>
      <c r="C15" s="223" t="s">
        <v>92</v>
      </c>
      <c r="D15" s="224"/>
      <c r="E15" s="224"/>
      <c r="F15" s="224"/>
      <c r="G15" s="224"/>
      <c r="H15" s="224"/>
      <c r="I15" s="224"/>
      <c r="J15" s="224"/>
      <c r="K15" s="225"/>
      <c r="L15" s="232"/>
      <c r="M15" s="233"/>
      <c r="N15" s="234"/>
      <c r="O15" s="230">
        <v>4308400</v>
      </c>
      <c r="P15" s="235"/>
      <c r="Q15" s="235"/>
      <c r="R15" s="235"/>
      <c r="S15" s="231"/>
    </row>
    <row r="16" spans="2:19" ht="12.75">
      <c r="B16" s="5"/>
      <c r="C16" s="223" t="s">
        <v>93</v>
      </c>
      <c r="D16" s="224"/>
      <c r="E16" s="224"/>
      <c r="F16" s="224"/>
      <c r="G16" s="224"/>
      <c r="H16" s="224"/>
      <c r="I16" s="224"/>
      <c r="J16" s="224"/>
      <c r="K16" s="225"/>
      <c r="L16" s="232"/>
      <c r="M16" s="233"/>
      <c r="N16" s="234"/>
      <c r="O16" s="230"/>
      <c r="P16" s="235"/>
      <c r="Q16" s="235"/>
      <c r="R16" s="235"/>
      <c r="S16" s="231"/>
    </row>
    <row r="19" spans="2:19" ht="12.75">
      <c r="B19" s="151" t="s">
        <v>31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1" spans="2:19" ht="49.5" customHeight="1">
      <c r="B21" s="5" t="s">
        <v>28</v>
      </c>
      <c r="C21" s="228" t="s">
        <v>29</v>
      </c>
      <c r="D21" s="228"/>
      <c r="E21" s="228"/>
      <c r="F21" s="228"/>
      <c r="G21" s="228"/>
      <c r="H21" s="228" t="s">
        <v>32</v>
      </c>
      <c r="I21" s="228"/>
      <c r="J21" s="228" t="s">
        <v>81</v>
      </c>
      <c r="K21" s="228"/>
      <c r="L21" s="228"/>
      <c r="M21" s="230" t="s">
        <v>73</v>
      </c>
      <c r="N21" s="231"/>
      <c r="O21" s="230" t="s">
        <v>75</v>
      </c>
      <c r="P21" s="231"/>
      <c r="Q21" s="228" t="s">
        <v>33</v>
      </c>
      <c r="R21" s="228"/>
      <c r="S21" s="228"/>
    </row>
    <row r="22" spans="2:19" ht="12.75">
      <c r="B22" s="8">
        <v>1</v>
      </c>
      <c r="C22" s="228">
        <v>2</v>
      </c>
      <c r="D22" s="228"/>
      <c r="E22" s="228"/>
      <c r="F22" s="228"/>
      <c r="G22" s="228"/>
      <c r="H22" s="228">
        <v>3</v>
      </c>
      <c r="I22" s="228"/>
      <c r="J22" s="228">
        <v>4</v>
      </c>
      <c r="K22" s="228"/>
      <c r="L22" s="228"/>
      <c r="M22" s="228">
        <v>5</v>
      </c>
      <c r="N22" s="228"/>
      <c r="O22" s="230">
        <v>6</v>
      </c>
      <c r="P22" s="231"/>
      <c r="Q22" s="228">
        <v>7</v>
      </c>
      <c r="R22" s="228"/>
      <c r="S22" s="228"/>
    </row>
    <row r="23" spans="2:19" ht="16.5" customHeight="1">
      <c r="B23" s="5">
        <v>1</v>
      </c>
      <c r="C23" s="229" t="s">
        <v>80</v>
      </c>
      <c r="D23" s="229"/>
      <c r="E23" s="229"/>
      <c r="F23" s="229"/>
      <c r="G23" s="229"/>
      <c r="H23" s="226" t="s">
        <v>62</v>
      </c>
      <c r="I23" s="226"/>
      <c r="J23" s="228"/>
      <c r="K23" s="228"/>
      <c r="L23" s="228"/>
      <c r="M23" s="228"/>
      <c r="N23" s="228"/>
      <c r="O23" s="230"/>
      <c r="P23" s="231"/>
      <c r="Q23" s="228">
        <f>J23*M23*O23</f>
        <v>0</v>
      </c>
      <c r="R23" s="228"/>
      <c r="S23" s="228"/>
    </row>
    <row r="24" spans="2:19" ht="16.5" customHeight="1">
      <c r="B24" s="5">
        <v>1</v>
      </c>
      <c r="C24" s="229" t="s">
        <v>85</v>
      </c>
      <c r="D24" s="229"/>
      <c r="E24" s="229"/>
      <c r="F24" s="229"/>
      <c r="G24" s="229"/>
      <c r="H24" s="226" t="s">
        <v>62</v>
      </c>
      <c r="I24" s="226"/>
      <c r="J24" s="228">
        <v>1</v>
      </c>
      <c r="K24" s="228"/>
      <c r="L24" s="228"/>
      <c r="M24" s="228">
        <v>12</v>
      </c>
      <c r="N24" s="228"/>
      <c r="O24" s="230">
        <v>50</v>
      </c>
      <c r="P24" s="231"/>
      <c r="Q24" s="228">
        <f>J24*M24*O24</f>
        <v>600</v>
      </c>
      <c r="R24" s="228"/>
      <c r="S24" s="228"/>
    </row>
    <row r="25" spans="2:20" ht="12.75">
      <c r="B25" s="5"/>
      <c r="C25" s="153" t="s">
        <v>61</v>
      </c>
      <c r="D25" s="153"/>
      <c r="E25" s="153"/>
      <c r="F25" s="153"/>
      <c r="G25" s="153"/>
      <c r="H25" s="199"/>
      <c r="I25" s="199"/>
      <c r="J25" s="152"/>
      <c r="K25" s="152"/>
      <c r="L25" s="152"/>
      <c r="M25" s="152"/>
      <c r="N25" s="152"/>
      <c r="O25" s="152"/>
      <c r="P25" s="152"/>
      <c r="Q25" s="152">
        <f>SUM(Q23:Q24)</f>
        <v>600</v>
      </c>
      <c r="R25" s="152"/>
      <c r="S25" s="152"/>
      <c r="T25">
        <f>Q25</f>
        <v>600</v>
      </c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9" ht="12.75">
      <c r="B27" s="166" t="s">
        <v>36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</row>
    <row r="28" spans="2:18" ht="25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9" ht="25.5" customHeight="1">
      <c r="B29" s="5" t="s">
        <v>28</v>
      </c>
      <c r="C29" s="228" t="s">
        <v>29</v>
      </c>
      <c r="D29" s="228"/>
      <c r="E29" s="228"/>
      <c r="F29" s="228"/>
      <c r="G29" s="228"/>
      <c r="H29" s="228"/>
      <c r="I29" s="228"/>
      <c r="J29" s="228"/>
      <c r="K29" s="228"/>
      <c r="L29" s="228" t="s">
        <v>15</v>
      </c>
      <c r="M29" s="228"/>
      <c r="N29" s="228"/>
      <c r="O29" s="228" t="s">
        <v>30</v>
      </c>
      <c r="P29" s="228"/>
      <c r="Q29" s="228"/>
      <c r="R29" s="228"/>
      <c r="S29" s="228"/>
    </row>
    <row r="30" spans="2:19" ht="12.75">
      <c r="B30" s="8">
        <v>1</v>
      </c>
      <c r="C30" s="228">
        <v>2</v>
      </c>
      <c r="D30" s="228"/>
      <c r="E30" s="228"/>
      <c r="F30" s="228"/>
      <c r="G30" s="228"/>
      <c r="H30" s="228"/>
      <c r="I30" s="228"/>
      <c r="J30" s="228"/>
      <c r="K30" s="228"/>
      <c r="L30" s="228">
        <v>3</v>
      </c>
      <c r="M30" s="228"/>
      <c r="N30" s="228"/>
      <c r="O30" s="228">
        <v>4</v>
      </c>
      <c r="P30" s="228"/>
      <c r="Q30" s="228"/>
      <c r="R30" s="228"/>
      <c r="S30" s="228"/>
    </row>
    <row r="31" spans="2:21" ht="26.25" customHeight="1">
      <c r="B31" s="5">
        <v>1</v>
      </c>
      <c r="C31" s="223" t="s">
        <v>76</v>
      </c>
      <c r="D31" s="224"/>
      <c r="E31" s="224"/>
      <c r="F31" s="224"/>
      <c r="G31" s="224"/>
      <c r="H31" s="224"/>
      <c r="I31" s="224"/>
      <c r="J31" s="224"/>
      <c r="K31" s="225"/>
      <c r="L31" s="226" t="s">
        <v>34</v>
      </c>
      <c r="M31" s="226"/>
      <c r="N31" s="226"/>
      <c r="O31" s="152">
        <f>O32+O35</f>
        <v>1305400</v>
      </c>
      <c r="P31" s="152"/>
      <c r="Q31" s="152"/>
      <c r="R31" s="152"/>
      <c r="S31" s="152"/>
      <c r="T31" s="31"/>
      <c r="U31" s="32"/>
    </row>
    <row r="32" spans="2:21" ht="12.75">
      <c r="B32" s="5"/>
      <c r="C32" s="157" t="s">
        <v>94</v>
      </c>
      <c r="D32" s="158"/>
      <c r="E32" s="158"/>
      <c r="F32" s="158"/>
      <c r="G32" s="158"/>
      <c r="H32" s="158"/>
      <c r="I32" s="158"/>
      <c r="J32" s="158"/>
      <c r="K32" s="159"/>
      <c r="L32" s="28"/>
      <c r="M32" s="29"/>
      <c r="N32" s="30"/>
      <c r="O32" s="160">
        <f>O33+O34</f>
        <v>1305400</v>
      </c>
      <c r="P32" s="161"/>
      <c r="Q32" s="161"/>
      <c r="R32" s="161"/>
      <c r="S32" s="162"/>
      <c r="T32" s="33"/>
      <c r="U32" s="32"/>
    </row>
    <row r="33" spans="2:21" ht="12.75">
      <c r="B33" s="5"/>
      <c r="C33" s="223" t="s">
        <v>95</v>
      </c>
      <c r="D33" s="224"/>
      <c r="E33" s="224"/>
      <c r="F33" s="224"/>
      <c r="G33" s="224"/>
      <c r="H33" s="224"/>
      <c r="I33" s="224"/>
      <c r="J33" s="224"/>
      <c r="K33" s="225"/>
      <c r="L33" s="28"/>
      <c r="M33" s="29"/>
      <c r="N33" s="30"/>
      <c r="O33" s="236">
        <v>137050</v>
      </c>
      <c r="P33" s="237"/>
      <c r="Q33" s="237"/>
      <c r="R33" s="237"/>
      <c r="S33" s="238"/>
      <c r="T33" s="33">
        <f>O15*3.1/100</f>
        <v>133560.4</v>
      </c>
      <c r="U33" s="32"/>
    </row>
    <row r="34" spans="2:21" ht="12.75">
      <c r="B34" s="5"/>
      <c r="C34" s="223" t="s">
        <v>96</v>
      </c>
      <c r="D34" s="224"/>
      <c r="E34" s="224"/>
      <c r="F34" s="224"/>
      <c r="G34" s="224"/>
      <c r="H34" s="224"/>
      <c r="I34" s="224"/>
      <c r="J34" s="224"/>
      <c r="K34" s="225"/>
      <c r="L34" s="28"/>
      <c r="M34" s="29"/>
      <c r="N34" s="30"/>
      <c r="O34" s="236">
        <v>1168350</v>
      </c>
      <c r="P34" s="237"/>
      <c r="Q34" s="237"/>
      <c r="R34" s="237"/>
      <c r="S34" s="238"/>
      <c r="T34" s="33">
        <f>O15*27.1/100</f>
        <v>1167576.4</v>
      </c>
      <c r="U34" s="32"/>
    </row>
    <row r="35" spans="2:21" ht="12.75">
      <c r="B35" s="5"/>
      <c r="C35" s="157" t="s">
        <v>97</v>
      </c>
      <c r="D35" s="158"/>
      <c r="E35" s="158"/>
      <c r="F35" s="158"/>
      <c r="G35" s="158"/>
      <c r="H35" s="158"/>
      <c r="I35" s="158"/>
      <c r="J35" s="158"/>
      <c r="K35" s="159"/>
      <c r="L35" s="34"/>
      <c r="M35" s="35"/>
      <c r="N35" s="36"/>
      <c r="O35" s="160">
        <f>O36+O37</f>
        <v>0</v>
      </c>
      <c r="P35" s="161"/>
      <c r="Q35" s="161"/>
      <c r="R35" s="161"/>
      <c r="S35" s="162"/>
      <c r="T35" s="33">
        <f>O16*30.2/100</f>
        <v>0</v>
      </c>
      <c r="U35" s="32"/>
    </row>
    <row r="36" spans="2:21" ht="12.75">
      <c r="B36" s="5"/>
      <c r="C36" s="223" t="s">
        <v>95</v>
      </c>
      <c r="D36" s="224"/>
      <c r="E36" s="224"/>
      <c r="F36" s="224"/>
      <c r="G36" s="224"/>
      <c r="H36" s="224"/>
      <c r="I36" s="224"/>
      <c r="J36" s="224"/>
      <c r="K36" s="225"/>
      <c r="L36" s="232"/>
      <c r="M36" s="233"/>
      <c r="N36" s="234"/>
      <c r="O36" s="236"/>
      <c r="P36" s="237"/>
      <c r="Q36" s="237"/>
      <c r="R36" s="237"/>
      <c r="S36" s="238"/>
      <c r="T36" s="33">
        <f>O16*3.1/100</f>
        <v>0</v>
      </c>
      <c r="U36" s="32"/>
    </row>
    <row r="37" spans="2:20" ht="12.75">
      <c r="B37" s="5"/>
      <c r="C37" s="223" t="s">
        <v>96</v>
      </c>
      <c r="D37" s="224"/>
      <c r="E37" s="224"/>
      <c r="F37" s="224"/>
      <c r="G37" s="224"/>
      <c r="H37" s="224"/>
      <c r="I37" s="224"/>
      <c r="J37" s="224"/>
      <c r="K37" s="225"/>
      <c r="L37" s="232"/>
      <c r="M37" s="233"/>
      <c r="N37" s="234"/>
      <c r="O37" s="236"/>
      <c r="P37" s="237"/>
      <c r="Q37" s="237"/>
      <c r="R37" s="237"/>
      <c r="S37" s="238"/>
      <c r="T37">
        <f>O16*27.1/100</f>
        <v>0</v>
      </c>
    </row>
    <row r="38" spans="2:19" ht="12.75">
      <c r="B38" s="14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4"/>
      <c r="N38" s="24"/>
      <c r="O38" s="26"/>
      <c r="P38" s="26"/>
      <c r="Q38" s="26"/>
      <c r="R38" s="26"/>
      <c r="S38" s="26"/>
    </row>
    <row r="39" spans="2:19" ht="12.75">
      <c r="B39" s="14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4"/>
      <c r="O39" s="26"/>
      <c r="P39" s="26"/>
      <c r="Q39" s="26"/>
      <c r="R39" s="26"/>
      <c r="S39" s="26"/>
    </row>
    <row r="40" spans="2:19" ht="12.75">
      <c r="B40" s="166" t="s">
        <v>183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</row>
    <row r="41" spans="2:1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9" ht="25.5">
      <c r="B42" s="5" t="s">
        <v>28</v>
      </c>
      <c r="C42" s="228" t="s">
        <v>29</v>
      </c>
      <c r="D42" s="228"/>
      <c r="E42" s="228"/>
      <c r="F42" s="228"/>
      <c r="G42" s="228"/>
      <c r="H42" s="228"/>
      <c r="I42" s="228"/>
      <c r="J42" s="228"/>
      <c r="K42" s="228"/>
      <c r="L42" s="228" t="s">
        <v>15</v>
      </c>
      <c r="M42" s="228"/>
      <c r="N42" s="228"/>
      <c r="O42" s="228" t="s">
        <v>30</v>
      </c>
      <c r="P42" s="228"/>
      <c r="Q42" s="228"/>
      <c r="R42" s="228"/>
      <c r="S42" s="228"/>
    </row>
    <row r="43" spans="2:19" ht="12.75">
      <c r="B43" s="8">
        <v>1</v>
      </c>
      <c r="C43" s="228">
        <v>2</v>
      </c>
      <c r="D43" s="228"/>
      <c r="E43" s="228"/>
      <c r="F43" s="228"/>
      <c r="G43" s="228"/>
      <c r="H43" s="228"/>
      <c r="I43" s="228"/>
      <c r="J43" s="228"/>
      <c r="K43" s="228"/>
      <c r="L43" s="228">
        <v>3</v>
      </c>
      <c r="M43" s="228"/>
      <c r="N43" s="228"/>
      <c r="O43" s="228">
        <v>4</v>
      </c>
      <c r="P43" s="228"/>
      <c r="Q43" s="228"/>
      <c r="R43" s="228"/>
      <c r="S43" s="228"/>
    </row>
    <row r="44" spans="2:19" ht="12.75">
      <c r="B44" s="5">
        <v>1</v>
      </c>
      <c r="C44" s="223" t="s">
        <v>184</v>
      </c>
      <c r="D44" s="224"/>
      <c r="E44" s="224"/>
      <c r="F44" s="224"/>
      <c r="G44" s="224"/>
      <c r="H44" s="224"/>
      <c r="I44" s="224"/>
      <c r="J44" s="224"/>
      <c r="K44" s="225"/>
      <c r="L44" s="226" t="s">
        <v>35</v>
      </c>
      <c r="M44" s="226"/>
      <c r="N44" s="226"/>
      <c r="O44" s="227">
        <v>1456.02</v>
      </c>
      <c r="P44" s="227"/>
      <c r="Q44" s="227"/>
      <c r="R44" s="227"/>
      <c r="S44" s="227"/>
    </row>
    <row r="45" spans="2:19" ht="12.75">
      <c r="B45" s="5">
        <v>2</v>
      </c>
      <c r="C45" s="223" t="s">
        <v>185</v>
      </c>
      <c r="D45" s="224"/>
      <c r="E45" s="224"/>
      <c r="F45" s="224"/>
      <c r="G45" s="224"/>
      <c r="H45" s="224"/>
      <c r="I45" s="224"/>
      <c r="J45" s="224"/>
      <c r="K45" s="225"/>
      <c r="L45" s="226" t="s">
        <v>35</v>
      </c>
      <c r="M45" s="226"/>
      <c r="N45" s="226"/>
      <c r="O45" s="227">
        <v>236.35</v>
      </c>
      <c r="P45" s="227"/>
      <c r="Q45" s="227"/>
      <c r="R45" s="227"/>
      <c r="S45" s="227"/>
    </row>
    <row r="46" spans="2:19" ht="12.75">
      <c r="B46" s="5">
        <v>3</v>
      </c>
      <c r="C46" s="223"/>
      <c r="D46" s="224"/>
      <c r="E46" s="224"/>
      <c r="F46" s="224"/>
      <c r="G46" s="224"/>
      <c r="H46" s="224"/>
      <c r="I46" s="224"/>
      <c r="J46" s="224"/>
      <c r="K46" s="225"/>
      <c r="L46" s="226" t="s">
        <v>35</v>
      </c>
      <c r="M46" s="226"/>
      <c r="N46" s="226"/>
      <c r="O46" s="227"/>
      <c r="P46" s="227"/>
      <c r="Q46" s="227"/>
      <c r="R46" s="227"/>
      <c r="S46" s="227"/>
    </row>
    <row r="47" spans="2:19" ht="12.75">
      <c r="B47" s="5"/>
      <c r="C47" s="196" t="s">
        <v>61</v>
      </c>
      <c r="D47" s="197"/>
      <c r="E47" s="197"/>
      <c r="F47" s="197"/>
      <c r="G47" s="197"/>
      <c r="H47" s="197"/>
      <c r="I47" s="197"/>
      <c r="J47" s="197"/>
      <c r="K47" s="198"/>
      <c r="L47" s="199"/>
      <c r="M47" s="199"/>
      <c r="N47" s="199"/>
      <c r="O47" s="200">
        <f>SUM(O44:O46)</f>
        <v>1692.37</v>
      </c>
      <c r="P47" s="200"/>
      <c r="Q47" s="200"/>
      <c r="R47" s="200"/>
      <c r="S47" s="200"/>
    </row>
    <row r="48" spans="2:19" ht="12.75"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4"/>
      <c r="N48" s="24"/>
      <c r="O48" s="26"/>
      <c r="P48" s="26"/>
      <c r="Q48" s="26"/>
      <c r="R48" s="26"/>
      <c r="S48" s="26"/>
    </row>
    <row r="49" spans="2:19" ht="12.75">
      <c r="B49" s="14"/>
      <c r="C49" s="23"/>
      <c r="D49" s="23"/>
      <c r="E49" s="23"/>
      <c r="F49" s="23"/>
      <c r="G49" s="23"/>
      <c r="H49" s="23"/>
      <c r="I49" s="37"/>
      <c r="J49" s="37"/>
      <c r="K49" s="37"/>
      <c r="L49" s="24"/>
      <c r="M49" s="24"/>
      <c r="N49" s="24"/>
      <c r="O49" s="26"/>
      <c r="P49" s="26"/>
      <c r="Q49" s="26"/>
      <c r="R49" s="26"/>
      <c r="S49" s="26"/>
    </row>
    <row r="50" spans="2:19" ht="12.75">
      <c r="B50" s="166" t="s">
        <v>189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9" ht="25.5">
      <c r="B52" s="5" t="s">
        <v>28</v>
      </c>
      <c r="C52" s="228" t="s">
        <v>29</v>
      </c>
      <c r="D52" s="228"/>
      <c r="E52" s="228"/>
      <c r="F52" s="228"/>
      <c r="G52" s="228"/>
      <c r="H52" s="228"/>
      <c r="I52" s="228"/>
      <c r="J52" s="228"/>
      <c r="K52" s="228"/>
      <c r="L52" s="228" t="s">
        <v>15</v>
      </c>
      <c r="M52" s="228"/>
      <c r="N52" s="228"/>
      <c r="O52" s="228" t="s">
        <v>30</v>
      </c>
      <c r="P52" s="228"/>
      <c r="Q52" s="228"/>
      <c r="R52" s="228"/>
      <c r="S52" s="228"/>
    </row>
    <row r="53" spans="2:19" ht="12.75">
      <c r="B53" s="8">
        <v>1</v>
      </c>
      <c r="C53" s="228">
        <v>2</v>
      </c>
      <c r="D53" s="228"/>
      <c r="E53" s="228"/>
      <c r="F53" s="228"/>
      <c r="G53" s="228"/>
      <c r="H53" s="228"/>
      <c r="I53" s="228"/>
      <c r="J53" s="228"/>
      <c r="K53" s="228"/>
      <c r="L53" s="228">
        <v>3</v>
      </c>
      <c r="M53" s="228"/>
      <c r="N53" s="228"/>
      <c r="O53" s="228">
        <v>4</v>
      </c>
      <c r="P53" s="228"/>
      <c r="Q53" s="228"/>
      <c r="R53" s="228"/>
      <c r="S53" s="228"/>
    </row>
    <row r="54" spans="2:19" ht="12.75">
      <c r="B54" s="5">
        <v>1</v>
      </c>
      <c r="C54" s="223" t="s">
        <v>190</v>
      </c>
      <c r="D54" s="224"/>
      <c r="E54" s="224"/>
      <c r="F54" s="224"/>
      <c r="G54" s="224"/>
      <c r="H54" s="224"/>
      <c r="I54" s="224"/>
      <c r="J54" s="224"/>
      <c r="K54" s="225"/>
      <c r="L54" s="226" t="s">
        <v>35</v>
      </c>
      <c r="M54" s="226"/>
      <c r="N54" s="226"/>
      <c r="O54" s="227">
        <v>30907.63</v>
      </c>
      <c r="P54" s="227"/>
      <c r="Q54" s="227"/>
      <c r="R54" s="227"/>
      <c r="S54" s="227"/>
    </row>
    <row r="55" spans="2:19" ht="12.75">
      <c r="B55" s="5">
        <v>2</v>
      </c>
      <c r="C55" s="223"/>
      <c r="D55" s="224"/>
      <c r="E55" s="224"/>
      <c r="F55" s="224"/>
      <c r="G55" s="224"/>
      <c r="H55" s="224"/>
      <c r="I55" s="224"/>
      <c r="J55" s="224"/>
      <c r="K55" s="225"/>
      <c r="L55" s="226" t="s">
        <v>35</v>
      </c>
      <c r="M55" s="226"/>
      <c r="N55" s="226"/>
      <c r="O55" s="227"/>
      <c r="P55" s="227"/>
      <c r="Q55" s="227"/>
      <c r="R55" s="227"/>
      <c r="S55" s="227"/>
    </row>
    <row r="56" spans="2:19" ht="12.75">
      <c r="B56" s="5">
        <v>3</v>
      </c>
      <c r="C56" s="223"/>
      <c r="D56" s="224"/>
      <c r="E56" s="224"/>
      <c r="F56" s="224"/>
      <c r="G56" s="224"/>
      <c r="H56" s="224"/>
      <c r="I56" s="224"/>
      <c r="J56" s="224"/>
      <c r="K56" s="225"/>
      <c r="L56" s="226" t="s">
        <v>35</v>
      </c>
      <c r="M56" s="226"/>
      <c r="N56" s="226"/>
      <c r="O56" s="227"/>
      <c r="P56" s="227"/>
      <c r="Q56" s="227"/>
      <c r="R56" s="227"/>
      <c r="S56" s="227"/>
    </row>
    <row r="57" spans="2:19" ht="12.75">
      <c r="B57" s="5"/>
      <c r="C57" s="196" t="s">
        <v>61</v>
      </c>
      <c r="D57" s="197"/>
      <c r="E57" s="197"/>
      <c r="F57" s="197"/>
      <c r="G57" s="197"/>
      <c r="H57" s="197"/>
      <c r="I57" s="197"/>
      <c r="J57" s="197"/>
      <c r="K57" s="198"/>
      <c r="L57" s="199"/>
      <c r="M57" s="199"/>
      <c r="N57" s="199"/>
      <c r="O57" s="200">
        <f>SUM(O54:O56)</f>
        <v>30907.63</v>
      </c>
      <c r="P57" s="200"/>
      <c r="Q57" s="200"/>
      <c r="R57" s="200"/>
      <c r="S57" s="200"/>
    </row>
    <row r="58" spans="2:19" ht="12.75">
      <c r="B58" s="14"/>
      <c r="C58" s="23"/>
      <c r="D58" s="23"/>
      <c r="E58" s="23"/>
      <c r="F58" s="23"/>
      <c r="G58" s="23"/>
      <c r="H58" s="23"/>
      <c r="I58" s="37"/>
      <c r="J58" s="37"/>
      <c r="K58" s="37"/>
      <c r="L58" s="24"/>
      <c r="M58" s="24"/>
      <c r="N58" s="24"/>
      <c r="O58" s="26"/>
      <c r="P58" s="26"/>
      <c r="Q58" s="26"/>
      <c r="R58" s="26"/>
      <c r="S58" s="26"/>
    </row>
    <row r="59" spans="2:19" ht="12.75">
      <c r="B59" s="14"/>
      <c r="C59" s="23"/>
      <c r="D59" s="23"/>
      <c r="E59" s="23"/>
      <c r="F59" s="23"/>
      <c r="G59" s="23"/>
      <c r="H59" s="23"/>
      <c r="I59" s="37"/>
      <c r="J59" s="37"/>
      <c r="K59" s="37"/>
      <c r="L59" s="24"/>
      <c r="M59" s="24"/>
      <c r="N59" s="24"/>
      <c r="O59" s="26"/>
      <c r="P59" s="26"/>
      <c r="Q59" s="26"/>
      <c r="R59" s="26"/>
      <c r="S59" s="26"/>
    </row>
    <row r="60" spans="2:19" ht="12.75">
      <c r="B60" s="14"/>
      <c r="C60" s="23"/>
      <c r="D60" s="23"/>
      <c r="E60" s="23"/>
      <c r="F60" s="23"/>
      <c r="G60" s="23"/>
      <c r="H60" s="23"/>
      <c r="I60" s="37"/>
      <c r="J60" s="37"/>
      <c r="K60" s="37"/>
      <c r="L60" s="24"/>
      <c r="M60" s="24"/>
      <c r="N60" s="24"/>
      <c r="O60" s="26"/>
      <c r="P60" s="26"/>
      <c r="Q60" s="26"/>
      <c r="R60" s="26"/>
      <c r="S60" s="26"/>
    </row>
    <row r="61" spans="2:19" ht="12.75">
      <c r="B61" s="14"/>
      <c r="C61" s="23"/>
      <c r="D61" s="23"/>
      <c r="E61" s="23"/>
      <c r="F61" s="23"/>
      <c r="G61" s="23"/>
      <c r="H61" s="23"/>
      <c r="I61" s="37"/>
      <c r="J61" s="37"/>
      <c r="K61" s="37"/>
      <c r="L61" s="24"/>
      <c r="M61" s="24"/>
      <c r="N61" s="24"/>
      <c r="O61" s="26"/>
      <c r="P61" s="26"/>
      <c r="Q61" s="26"/>
      <c r="R61" s="26"/>
      <c r="S61" s="26"/>
    </row>
    <row r="62" spans="2:19" ht="12.75">
      <c r="B62" s="150" t="s">
        <v>120</v>
      </c>
      <c r="C62" s="150"/>
      <c r="D62" s="150"/>
      <c r="E62" s="150"/>
      <c r="F62" s="150"/>
      <c r="G62" s="150"/>
      <c r="H62" s="150"/>
      <c r="I62" s="119">
        <f>O14+Q25+O31+O47+O57</f>
        <v>5647000</v>
      </c>
      <c r="J62" s="119"/>
      <c r="K62" s="119"/>
      <c r="L62" s="24"/>
      <c r="M62" s="24"/>
      <c r="N62" s="24"/>
      <c r="O62" s="26"/>
      <c r="P62" s="26"/>
      <c r="Q62" s="26"/>
      <c r="R62" s="26"/>
      <c r="S62" s="26"/>
    </row>
    <row r="63" spans="2:19" ht="12.75">
      <c r="B63" s="14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4"/>
      <c r="N63" s="24"/>
      <c r="O63" s="26"/>
      <c r="P63" s="26"/>
      <c r="Q63" s="26"/>
      <c r="R63" s="26"/>
      <c r="S63" s="26"/>
    </row>
    <row r="64" spans="2:12" ht="12.75">
      <c r="B64" t="s">
        <v>69</v>
      </c>
      <c r="L64" t="s">
        <v>70</v>
      </c>
    </row>
    <row r="66" spans="2:12" ht="12.75">
      <c r="B66" t="s">
        <v>119</v>
      </c>
      <c r="L66" t="s">
        <v>68</v>
      </c>
    </row>
  </sheetData>
  <mergeCells count="114">
    <mergeCell ref="C44:K44"/>
    <mergeCell ref="L44:N44"/>
    <mergeCell ref="O44:S44"/>
    <mergeCell ref="C45:K45"/>
    <mergeCell ref="L45:N45"/>
    <mergeCell ref="O45:S45"/>
    <mergeCell ref="O42:S42"/>
    <mergeCell ref="C43:K43"/>
    <mergeCell ref="L43:N43"/>
    <mergeCell ref="O43:S43"/>
    <mergeCell ref="L37:N37"/>
    <mergeCell ref="O37:S37"/>
    <mergeCell ref="M1:S1"/>
    <mergeCell ref="M2:S2"/>
    <mergeCell ref="B7:S7"/>
    <mergeCell ref="B8:S8"/>
    <mergeCell ref="C35:K35"/>
    <mergeCell ref="O35:S35"/>
    <mergeCell ref="C36:K36"/>
    <mergeCell ref="L36:N36"/>
    <mergeCell ref="O36:S36"/>
    <mergeCell ref="O32:S32"/>
    <mergeCell ref="C33:K33"/>
    <mergeCell ref="O33:S33"/>
    <mergeCell ref="C34:K34"/>
    <mergeCell ref="O34:S34"/>
    <mergeCell ref="C15:K15"/>
    <mergeCell ref="L15:N15"/>
    <mergeCell ref="O15:S15"/>
    <mergeCell ref="C16:K16"/>
    <mergeCell ref="L16:N16"/>
    <mergeCell ref="O16:S16"/>
    <mergeCell ref="O29:S29"/>
    <mergeCell ref="O30:S30"/>
    <mergeCell ref="B27:S27"/>
    <mergeCell ref="L31:N31"/>
    <mergeCell ref="C31:K31"/>
    <mergeCell ref="O31:S31"/>
    <mergeCell ref="L29:N29"/>
    <mergeCell ref="L30:N30"/>
    <mergeCell ref="C29:K29"/>
    <mergeCell ref="C30:K30"/>
    <mergeCell ref="M24:N24"/>
    <mergeCell ref="O24:P24"/>
    <mergeCell ref="H25:I25"/>
    <mergeCell ref="C25:G25"/>
    <mergeCell ref="M25:P25"/>
    <mergeCell ref="Q25:S25"/>
    <mergeCell ref="J25:L25"/>
    <mergeCell ref="Q21:S21"/>
    <mergeCell ref="Q22:S22"/>
    <mergeCell ref="J21:L21"/>
    <mergeCell ref="M21:N21"/>
    <mergeCell ref="J22:L22"/>
    <mergeCell ref="M22:N22"/>
    <mergeCell ref="Q24:S24"/>
    <mergeCell ref="J24:L24"/>
    <mergeCell ref="B10:S10"/>
    <mergeCell ref="L12:N12"/>
    <mergeCell ref="C12:K12"/>
    <mergeCell ref="O12:S12"/>
    <mergeCell ref="O13:S13"/>
    <mergeCell ref="C21:G21"/>
    <mergeCell ref="H21:I21"/>
    <mergeCell ref="B19:S19"/>
    <mergeCell ref="C13:K13"/>
    <mergeCell ref="C14:K14"/>
    <mergeCell ref="L13:N13"/>
    <mergeCell ref="L14:N14"/>
    <mergeCell ref="O14:S14"/>
    <mergeCell ref="O21:P21"/>
    <mergeCell ref="O23:P23"/>
    <mergeCell ref="Q23:S23"/>
    <mergeCell ref="O22:P22"/>
    <mergeCell ref="C23:G23"/>
    <mergeCell ref="H23:I23"/>
    <mergeCell ref="J23:L23"/>
    <mergeCell ref="M23:N23"/>
    <mergeCell ref="H22:I22"/>
    <mergeCell ref="B62:H62"/>
    <mergeCell ref="I62:K62"/>
    <mergeCell ref="C24:G24"/>
    <mergeCell ref="C22:G22"/>
    <mergeCell ref="H24:I24"/>
    <mergeCell ref="C32:K32"/>
    <mergeCell ref="C37:K37"/>
    <mergeCell ref="B40:S40"/>
    <mergeCell ref="C42:K42"/>
    <mergeCell ref="L42:N42"/>
    <mergeCell ref="L46:N46"/>
    <mergeCell ref="O46:S46"/>
    <mergeCell ref="B50:S50"/>
    <mergeCell ref="C52:K52"/>
    <mergeCell ref="L52:N52"/>
    <mergeCell ref="O52:S52"/>
    <mergeCell ref="C47:K47"/>
    <mergeCell ref="L47:N47"/>
    <mergeCell ref="O47:S47"/>
    <mergeCell ref="C46:K46"/>
    <mergeCell ref="C53:K53"/>
    <mergeCell ref="L53:N53"/>
    <mergeCell ref="O53:S53"/>
    <mergeCell ref="C54:K54"/>
    <mergeCell ref="L54:N54"/>
    <mergeCell ref="O54:S54"/>
    <mergeCell ref="C57:K57"/>
    <mergeCell ref="L57:N57"/>
    <mergeCell ref="O57:S57"/>
    <mergeCell ref="C55:K55"/>
    <mergeCell ref="L55:N55"/>
    <mergeCell ref="O55:S55"/>
    <mergeCell ref="C56:K56"/>
    <mergeCell ref="L56:N56"/>
    <mergeCell ref="O56:S56"/>
  </mergeCells>
  <printOptions/>
  <pageMargins left="0.5905511811023623" right="0" top="0.5905511811023623" bottom="0.5905511811023623" header="0" footer="0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5"/>
  <sheetViews>
    <sheetView showGridLines="0" workbookViewId="0" topLeftCell="A23">
      <selection activeCell="O32" sqref="O32:S32"/>
    </sheetView>
  </sheetViews>
  <sheetFormatPr defaultColWidth="9.00390625" defaultRowHeight="12.75"/>
  <cols>
    <col min="1" max="1" width="0.2421875" style="0" customWidth="1"/>
    <col min="2" max="3" width="4.75390625" style="0" customWidth="1"/>
    <col min="4" max="4" width="6.75390625" style="0" customWidth="1"/>
    <col min="5" max="5" width="8.125" style="0" customWidth="1"/>
    <col min="6" max="6" width="4.75390625" style="0" customWidth="1"/>
    <col min="7" max="7" width="16.00390625" style="0" customWidth="1"/>
    <col min="8" max="12" width="4.75390625" style="0" customWidth="1"/>
    <col min="13" max="13" width="6.125" style="0" customWidth="1"/>
    <col min="14" max="15" width="4.75390625" style="0" customWidth="1"/>
    <col min="16" max="16" width="3.625" style="0" customWidth="1"/>
    <col min="17" max="19" width="4.75390625" style="0" customWidth="1"/>
    <col min="20" max="20" width="8.75390625" style="0" customWidth="1"/>
    <col min="21" max="22" width="4.75390625" style="0" customWidth="1"/>
  </cols>
  <sheetData>
    <row r="1" spans="13:19" ht="12.75">
      <c r="M1" s="239" t="s">
        <v>13</v>
      </c>
      <c r="N1" s="239"/>
      <c r="O1" s="239"/>
      <c r="P1" s="239"/>
      <c r="Q1" s="239"/>
      <c r="R1" s="239"/>
      <c r="S1" s="239"/>
    </row>
    <row r="2" spans="13:19" ht="26.25" customHeight="1">
      <c r="M2" s="240" t="s">
        <v>106</v>
      </c>
      <c r="N2" s="240"/>
      <c r="O2" s="240"/>
      <c r="P2" s="240"/>
      <c r="Q2" s="240"/>
      <c r="R2" s="240"/>
      <c r="S2" s="240"/>
    </row>
    <row r="4" ht="12.75">
      <c r="M4" t="s">
        <v>107</v>
      </c>
    </row>
    <row r="5" ht="12.75">
      <c r="M5" t="s">
        <v>91</v>
      </c>
    </row>
    <row r="6" ht="5.25" customHeight="1"/>
    <row r="7" spans="2:19" ht="12.75">
      <c r="B7" s="239" t="s">
        <v>26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</row>
    <row r="8" spans="2:19" ht="12.75">
      <c r="B8" s="239" t="s">
        <v>108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</row>
    <row r="9" ht="6.75" customHeight="1"/>
    <row r="10" spans="2:19" ht="12.75">
      <c r="B10" s="14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6"/>
      <c r="P10" s="26"/>
      <c r="Q10" s="26"/>
      <c r="R10" s="26"/>
      <c r="S10" s="26"/>
    </row>
    <row r="11" spans="2:19" ht="12.75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6"/>
      <c r="P11" s="26"/>
      <c r="Q11" s="26"/>
      <c r="R11" s="26"/>
      <c r="S11" s="26"/>
    </row>
    <row r="12" spans="2:19" ht="12.75">
      <c r="B12" s="151" t="s">
        <v>135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ht="12.75">
      <c r="Q13" t="s">
        <v>40</v>
      </c>
    </row>
    <row r="14" spans="2:19" ht="25.5">
      <c r="B14" s="5" t="s">
        <v>28</v>
      </c>
      <c r="C14" s="228" t="s">
        <v>29</v>
      </c>
      <c r="D14" s="228"/>
      <c r="E14" s="228"/>
      <c r="F14" s="228"/>
      <c r="G14" s="228"/>
      <c r="H14" s="228" t="s">
        <v>32</v>
      </c>
      <c r="I14" s="228"/>
      <c r="J14" s="228" t="s">
        <v>72</v>
      </c>
      <c r="K14" s="228"/>
      <c r="L14" s="228"/>
      <c r="M14" s="228" t="s">
        <v>73</v>
      </c>
      <c r="N14" s="228"/>
      <c r="O14" s="228"/>
      <c r="P14" s="228" t="s">
        <v>74</v>
      </c>
      <c r="Q14" s="228"/>
      <c r="R14" s="228"/>
      <c r="S14" s="228"/>
    </row>
    <row r="15" spans="2:19" ht="13.5" customHeight="1">
      <c r="B15" s="8">
        <v>1</v>
      </c>
      <c r="C15" s="228">
        <v>2</v>
      </c>
      <c r="D15" s="228"/>
      <c r="E15" s="228"/>
      <c r="F15" s="228"/>
      <c r="G15" s="228"/>
      <c r="H15" s="228">
        <v>3</v>
      </c>
      <c r="I15" s="228"/>
      <c r="J15" s="228">
        <v>4</v>
      </c>
      <c r="K15" s="228"/>
      <c r="L15" s="228"/>
      <c r="M15" s="228">
        <v>5</v>
      </c>
      <c r="N15" s="228"/>
      <c r="O15" s="228"/>
      <c r="P15" s="228">
        <v>6</v>
      </c>
      <c r="Q15" s="228"/>
      <c r="R15" s="228"/>
      <c r="S15" s="228"/>
    </row>
    <row r="16" spans="2:19" ht="33.75" customHeight="1">
      <c r="B16" s="6">
        <v>1</v>
      </c>
      <c r="C16" s="120" t="s">
        <v>136</v>
      </c>
      <c r="D16" s="121"/>
      <c r="E16" s="121"/>
      <c r="F16" s="121"/>
      <c r="G16" s="122"/>
      <c r="H16" s="232" t="s">
        <v>58</v>
      </c>
      <c r="I16" s="234"/>
      <c r="J16" s="241"/>
      <c r="K16" s="242"/>
      <c r="L16" s="243"/>
      <c r="M16" s="244"/>
      <c r="N16" s="245"/>
      <c r="O16" s="246"/>
      <c r="P16" s="230">
        <v>400</v>
      </c>
      <c r="Q16" s="235"/>
      <c r="R16" s="235"/>
      <c r="S16" s="231"/>
    </row>
    <row r="17" spans="2:19" ht="12.75">
      <c r="B17" s="6"/>
      <c r="C17" s="120"/>
      <c r="D17" s="121"/>
      <c r="E17" s="121"/>
      <c r="F17" s="121"/>
      <c r="G17" s="122"/>
      <c r="H17" s="232"/>
      <c r="I17" s="234"/>
      <c r="J17" s="49"/>
      <c r="K17" s="44"/>
      <c r="L17" s="45"/>
      <c r="M17" s="46"/>
      <c r="N17" s="47"/>
      <c r="O17" s="48"/>
      <c r="P17" s="230"/>
      <c r="Q17" s="235"/>
      <c r="R17" s="235"/>
      <c r="S17" s="231"/>
    </row>
    <row r="18" spans="2:19" ht="12.75">
      <c r="B18" s="25"/>
      <c r="C18" s="219" t="s">
        <v>61</v>
      </c>
      <c r="D18" s="219"/>
      <c r="E18" s="219"/>
      <c r="F18" s="219"/>
      <c r="G18" s="219"/>
      <c r="H18" s="199"/>
      <c r="I18" s="199"/>
      <c r="J18" s="163"/>
      <c r="K18" s="163"/>
      <c r="L18" s="163"/>
      <c r="M18" s="163"/>
      <c r="N18" s="163"/>
      <c r="O18" s="163"/>
      <c r="P18" s="163">
        <f>SUM(P16:S17)</f>
        <v>400</v>
      </c>
      <c r="Q18" s="163"/>
      <c r="R18" s="163"/>
      <c r="S18" s="163"/>
    </row>
    <row r="20" spans="2:19" ht="12.75">
      <c r="B20" s="151" t="s">
        <v>138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ht="12.75" customHeight="1">
      <c r="Q21" t="s">
        <v>40</v>
      </c>
    </row>
    <row r="22" spans="2:19" ht="25.5">
      <c r="B22" s="5" t="s">
        <v>28</v>
      </c>
      <c r="C22" s="228" t="s">
        <v>29</v>
      </c>
      <c r="D22" s="228"/>
      <c r="E22" s="228"/>
      <c r="F22" s="228"/>
      <c r="G22" s="228"/>
      <c r="H22" s="228" t="s">
        <v>32</v>
      </c>
      <c r="I22" s="228"/>
      <c r="J22" s="228" t="s">
        <v>82</v>
      </c>
      <c r="K22" s="228"/>
      <c r="L22" s="228"/>
      <c r="M22" s="228" t="s">
        <v>77</v>
      </c>
      <c r="N22" s="228"/>
      <c r="O22" s="228"/>
      <c r="P22" s="228" t="s">
        <v>74</v>
      </c>
      <c r="Q22" s="228"/>
      <c r="R22" s="228"/>
      <c r="S22" s="228"/>
    </row>
    <row r="23" spans="2:19" ht="17.25" customHeight="1">
      <c r="B23" s="8">
        <v>1</v>
      </c>
      <c r="C23" s="228">
        <v>2</v>
      </c>
      <c r="D23" s="228"/>
      <c r="E23" s="228"/>
      <c r="F23" s="228"/>
      <c r="G23" s="228"/>
      <c r="H23" s="228">
        <v>3</v>
      </c>
      <c r="I23" s="228"/>
      <c r="J23" s="228">
        <v>4</v>
      </c>
      <c r="K23" s="228"/>
      <c r="L23" s="228"/>
      <c r="M23" s="228">
        <v>5</v>
      </c>
      <c r="N23" s="228"/>
      <c r="O23" s="228"/>
      <c r="P23" s="228">
        <v>6</v>
      </c>
      <c r="Q23" s="228"/>
      <c r="R23" s="228"/>
      <c r="S23" s="228"/>
    </row>
    <row r="24" spans="2:20" ht="102" customHeight="1">
      <c r="B24" s="5">
        <v>1</v>
      </c>
      <c r="C24" s="120" t="s">
        <v>137</v>
      </c>
      <c r="D24" s="121"/>
      <c r="E24" s="121"/>
      <c r="F24" s="121"/>
      <c r="G24" s="122"/>
      <c r="H24" s="226" t="s">
        <v>62</v>
      </c>
      <c r="I24" s="226"/>
      <c r="J24" s="228"/>
      <c r="K24" s="228"/>
      <c r="L24" s="228"/>
      <c r="M24" s="247"/>
      <c r="N24" s="247"/>
      <c r="O24" s="247"/>
      <c r="P24" s="228">
        <v>5910</v>
      </c>
      <c r="Q24" s="228"/>
      <c r="R24" s="228"/>
      <c r="S24" s="228"/>
      <c r="T24">
        <f>J24*M24</f>
        <v>0</v>
      </c>
    </row>
    <row r="25" spans="2:20" ht="12.75">
      <c r="B25" s="5"/>
      <c r="C25" s="219" t="s">
        <v>61</v>
      </c>
      <c r="D25" s="219"/>
      <c r="E25" s="219"/>
      <c r="F25" s="219"/>
      <c r="G25" s="219"/>
      <c r="H25" s="199"/>
      <c r="I25" s="199"/>
      <c r="J25" s="100"/>
      <c r="K25" s="205"/>
      <c r="L25" s="206"/>
      <c r="M25" s="100"/>
      <c r="N25" s="205"/>
      <c r="O25" s="206"/>
      <c r="P25" s="100">
        <f>SUM(P24:P24)</f>
        <v>5910</v>
      </c>
      <c r="Q25" s="205"/>
      <c r="R25" s="205"/>
      <c r="S25" s="206"/>
      <c r="T25">
        <f>J25*M25</f>
        <v>0</v>
      </c>
    </row>
    <row r="27" spans="2:19" ht="12.75" customHeight="1">
      <c r="B27" s="166" t="s">
        <v>139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9" ht="25.5" customHeight="1">
      <c r="B29" s="5" t="s">
        <v>28</v>
      </c>
      <c r="C29" s="228" t="s">
        <v>29</v>
      </c>
      <c r="D29" s="228"/>
      <c r="E29" s="228"/>
      <c r="F29" s="228"/>
      <c r="G29" s="228"/>
      <c r="H29" s="228"/>
      <c r="I29" s="228"/>
      <c r="J29" s="228"/>
      <c r="K29" s="228"/>
      <c r="L29" s="228" t="s">
        <v>15</v>
      </c>
      <c r="M29" s="228"/>
      <c r="N29" s="228"/>
      <c r="O29" s="228" t="s">
        <v>30</v>
      </c>
      <c r="P29" s="228"/>
      <c r="Q29" s="228"/>
      <c r="R29" s="228"/>
      <c r="S29" s="228"/>
    </row>
    <row r="30" spans="2:19" ht="12.75">
      <c r="B30" s="8">
        <v>1</v>
      </c>
      <c r="C30" s="228">
        <v>2</v>
      </c>
      <c r="D30" s="228"/>
      <c r="E30" s="228"/>
      <c r="F30" s="228"/>
      <c r="G30" s="228"/>
      <c r="H30" s="228"/>
      <c r="I30" s="228"/>
      <c r="J30" s="228"/>
      <c r="K30" s="228"/>
      <c r="L30" s="228">
        <v>3</v>
      </c>
      <c r="M30" s="228"/>
      <c r="N30" s="228"/>
      <c r="O30" s="228">
        <v>4</v>
      </c>
      <c r="P30" s="228"/>
      <c r="Q30" s="228"/>
      <c r="R30" s="228"/>
      <c r="S30" s="228"/>
    </row>
    <row r="31" spans="2:19" ht="12.75" customHeight="1">
      <c r="B31" s="5">
        <v>1</v>
      </c>
      <c r="C31" s="249" t="s">
        <v>140</v>
      </c>
      <c r="D31" s="250"/>
      <c r="E31" s="250"/>
      <c r="F31" s="250"/>
      <c r="G31" s="250"/>
      <c r="H31" s="250"/>
      <c r="I31" s="250"/>
      <c r="J31" s="250"/>
      <c r="K31" s="251"/>
      <c r="L31" s="226" t="s">
        <v>34</v>
      </c>
      <c r="M31" s="226"/>
      <c r="N31" s="226"/>
      <c r="O31" s="252">
        <v>30</v>
      </c>
      <c r="P31" s="252"/>
      <c r="Q31" s="252"/>
      <c r="R31" s="252"/>
      <c r="S31" s="252"/>
    </row>
    <row r="32" spans="2:19" ht="12.75" customHeight="1">
      <c r="B32" s="5"/>
      <c r="C32" s="196" t="s">
        <v>83</v>
      </c>
      <c r="D32" s="197"/>
      <c r="E32" s="197"/>
      <c r="F32" s="197"/>
      <c r="G32" s="197"/>
      <c r="H32" s="197"/>
      <c r="I32" s="197"/>
      <c r="J32" s="197"/>
      <c r="K32" s="198"/>
      <c r="L32" s="248"/>
      <c r="M32" s="248"/>
      <c r="N32" s="248"/>
      <c r="O32" s="152">
        <f>SUM(O31:O31)</f>
        <v>30</v>
      </c>
      <c r="P32" s="152"/>
      <c r="Q32" s="152"/>
      <c r="R32" s="152"/>
      <c r="S32" s="152"/>
    </row>
    <row r="34" spans="2:19" ht="12.75">
      <c r="B34" s="166" t="s">
        <v>134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9" ht="25.5">
      <c r="B36" s="5" t="s">
        <v>28</v>
      </c>
      <c r="C36" s="228" t="s">
        <v>29</v>
      </c>
      <c r="D36" s="228"/>
      <c r="E36" s="228"/>
      <c r="F36" s="228"/>
      <c r="G36" s="228"/>
      <c r="H36" s="228"/>
      <c r="I36" s="228"/>
      <c r="J36" s="228"/>
      <c r="K36" s="228"/>
      <c r="L36" s="228" t="s">
        <v>15</v>
      </c>
      <c r="M36" s="228"/>
      <c r="N36" s="228"/>
      <c r="O36" s="228" t="s">
        <v>30</v>
      </c>
      <c r="P36" s="228"/>
      <c r="Q36" s="228"/>
      <c r="R36" s="228"/>
      <c r="S36" s="228"/>
    </row>
    <row r="37" spans="2:19" ht="12.75">
      <c r="B37" s="8">
        <v>1</v>
      </c>
      <c r="C37" s="228">
        <v>2</v>
      </c>
      <c r="D37" s="228"/>
      <c r="E37" s="228"/>
      <c r="F37" s="228"/>
      <c r="G37" s="228"/>
      <c r="H37" s="228"/>
      <c r="I37" s="228"/>
      <c r="J37" s="228"/>
      <c r="K37" s="228"/>
      <c r="L37" s="228">
        <v>3</v>
      </c>
      <c r="M37" s="228"/>
      <c r="N37" s="228"/>
      <c r="O37" s="228">
        <v>4</v>
      </c>
      <c r="P37" s="228"/>
      <c r="Q37" s="228"/>
      <c r="R37" s="228"/>
      <c r="S37" s="228"/>
    </row>
    <row r="38" spans="2:19" ht="12.75">
      <c r="B38" s="5">
        <v>1</v>
      </c>
      <c r="C38" s="223" t="s">
        <v>141</v>
      </c>
      <c r="D38" s="224"/>
      <c r="E38" s="224"/>
      <c r="F38" s="224"/>
      <c r="G38" s="224"/>
      <c r="H38" s="224"/>
      <c r="I38" s="224"/>
      <c r="J38" s="224"/>
      <c r="K38" s="225"/>
      <c r="L38" s="226" t="s">
        <v>35</v>
      </c>
      <c r="M38" s="226"/>
      <c r="N38" s="226"/>
      <c r="O38" s="227">
        <v>237760</v>
      </c>
      <c r="P38" s="227"/>
      <c r="Q38" s="227"/>
      <c r="R38" s="227"/>
      <c r="S38" s="227"/>
    </row>
    <row r="39" spans="2:19" ht="12.75">
      <c r="B39" s="5"/>
      <c r="C39" s="196" t="s">
        <v>61</v>
      </c>
      <c r="D39" s="197"/>
      <c r="E39" s="197"/>
      <c r="F39" s="197"/>
      <c r="G39" s="197"/>
      <c r="H39" s="197"/>
      <c r="I39" s="197"/>
      <c r="J39" s="197"/>
      <c r="K39" s="198"/>
      <c r="L39" s="199"/>
      <c r="M39" s="199"/>
      <c r="N39" s="199"/>
      <c r="O39" s="200">
        <f>SUM(O38:O38)</f>
        <v>237760</v>
      </c>
      <c r="P39" s="200"/>
      <c r="Q39" s="200"/>
      <c r="R39" s="200"/>
      <c r="S39" s="200"/>
    </row>
    <row r="40" spans="2:19" ht="12.75">
      <c r="B40" s="14"/>
      <c r="C40" s="23"/>
      <c r="D40" s="23"/>
      <c r="E40" s="23"/>
      <c r="F40" s="23"/>
      <c r="G40" s="23"/>
      <c r="H40" s="23"/>
      <c r="I40" s="37"/>
      <c r="J40" s="37"/>
      <c r="K40" s="37"/>
      <c r="L40" s="24"/>
      <c r="M40" s="24"/>
      <c r="N40" s="24"/>
      <c r="O40" s="26"/>
      <c r="P40" s="26"/>
      <c r="Q40" s="26"/>
      <c r="R40" s="26"/>
      <c r="S40" s="26"/>
    </row>
    <row r="41" spans="2:19" ht="12.75">
      <c r="B41" s="150" t="s">
        <v>120</v>
      </c>
      <c r="C41" s="150"/>
      <c r="D41" s="150"/>
      <c r="E41" s="150"/>
      <c r="F41" s="150"/>
      <c r="G41" s="150"/>
      <c r="H41" s="150"/>
      <c r="I41" s="119">
        <f>P18+P25+O39+O32</f>
        <v>244100</v>
      </c>
      <c r="J41" s="119"/>
      <c r="K41" s="119"/>
      <c r="L41" s="24"/>
      <c r="M41" s="24"/>
      <c r="N41" s="24"/>
      <c r="O41" s="26"/>
      <c r="P41" s="26"/>
      <c r="Q41" s="26"/>
      <c r="R41" s="26"/>
      <c r="S41" s="26"/>
    </row>
    <row r="42" spans="2:19" ht="12.75">
      <c r="B42" s="14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6"/>
      <c r="P42" s="26"/>
      <c r="Q42" s="26"/>
      <c r="R42" s="26"/>
      <c r="S42" s="26"/>
    </row>
    <row r="43" spans="2:12" ht="12.75">
      <c r="B43" t="s">
        <v>69</v>
      </c>
      <c r="L43" t="s">
        <v>70</v>
      </c>
    </row>
    <row r="45" spans="2:12" ht="12.75">
      <c r="B45" t="s">
        <v>119</v>
      </c>
      <c r="L45" t="s">
        <v>68</v>
      </c>
    </row>
  </sheetData>
  <mergeCells count="77">
    <mergeCell ref="M1:S1"/>
    <mergeCell ref="M2:S2"/>
    <mergeCell ref="B7:S7"/>
    <mergeCell ref="B8:S8"/>
    <mergeCell ref="B12:S12"/>
    <mergeCell ref="H25:I25"/>
    <mergeCell ref="J25:L25"/>
    <mergeCell ref="M25:O25"/>
    <mergeCell ref="M22:O22"/>
    <mergeCell ref="H22:I22"/>
    <mergeCell ref="M23:O23"/>
    <mergeCell ref="P22:S22"/>
    <mergeCell ref="P14:S14"/>
    <mergeCell ref="P15:S15"/>
    <mergeCell ref="C14:G14"/>
    <mergeCell ref="H14:I14"/>
    <mergeCell ref="J14:L14"/>
    <mergeCell ref="M14:O14"/>
    <mergeCell ref="P18:S18"/>
    <mergeCell ref="P16:S16"/>
    <mergeCell ref="M18:O18"/>
    <mergeCell ref="O32:S32"/>
    <mergeCell ref="L30:N30"/>
    <mergeCell ref="O30:S30"/>
    <mergeCell ref="P25:S25"/>
    <mergeCell ref="C32:K32"/>
    <mergeCell ref="L32:N32"/>
    <mergeCell ref="P24:S24"/>
    <mergeCell ref="H24:I24"/>
    <mergeCell ref="J24:L24"/>
    <mergeCell ref="C31:K31"/>
    <mergeCell ref="L31:N31"/>
    <mergeCell ref="O31:S31"/>
    <mergeCell ref="B27:S27"/>
    <mergeCell ref="C25:G25"/>
    <mergeCell ref="B41:H41"/>
    <mergeCell ref="I41:K41"/>
    <mergeCell ref="C38:K38"/>
    <mergeCell ref="L38:N38"/>
    <mergeCell ref="C39:K39"/>
    <mergeCell ref="L39:N39"/>
    <mergeCell ref="C15:G15"/>
    <mergeCell ref="H15:I15"/>
    <mergeCell ref="J15:L15"/>
    <mergeCell ref="M15:O15"/>
    <mergeCell ref="O36:S36"/>
    <mergeCell ref="B34:S34"/>
    <mergeCell ref="C23:G23"/>
    <mergeCell ref="C18:G18"/>
    <mergeCell ref="H18:I18"/>
    <mergeCell ref="J18:L18"/>
    <mergeCell ref="B20:S20"/>
    <mergeCell ref="P23:S23"/>
    <mergeCell ref="C36:K36"/>
    <mergeCell ref="L36:N36"/>
    <mergeCell ref="O39:S39"/>
    <mergeCell ref="C37:K37"/>
    <mergeCell ref="L37:N37"/>
    <mergeCell ref="O37:S37"/>
    <mergeCell ref="O38:S38"/>
    <mergeCell ref="C30:K30"/>
    <mergeCell ref="M24:O24"/>
    <mergeCell ref="H23:I23"/>
    <mergeCell ref="J22:L22"/>
    <mergeCell ref="J23:L23"/>
    <mergeCell ref="C24:G24"/>
    <mergeCell ref="C22:G22"/>
    <mergeCell ref="C29:K29"/>
    <mergeCell ref="L29:N29"/>
    <mergeCell ref="O29:S29"/>
    <mergeCell ref="C16:G16"/>
    <mergeCell ref="H16:I16"/>
    <mergeCell ref="J16:L16"/>
    <mergeCell ref="M16:O16"/>
    <mergeCell ref="C17:G17"/>
    <mergeCell ref="H17:I17"/>
    <mergeCell ref="P17:S17"/>
  </mergeCells>
  <printOptions/>
  <pageMargins left="0.5905511811023623" right="0" top="0.1968503937007874" bottom="0.1968503937007874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41"/>
  <sheetViews>
    <sheetView showGridLines="0" workbookViewId="0" topLeftCell="A1">
      <selection activeCell="T1" sqref="T1:Y16384"/>
    </sheetView>
  </sheetViews>
  <sheetFormatPr defaultColWidth="9.00390625" defaultRowHeight="12.75"/>
  <cols>
    <col min="1" max="1" width="0.2421875" style="0" customWidth="1"/>
    <col min="2" max="3" width="4.75390625" style="0" customWidth="1"/>
    <col min="4" max="4" width="6.75390625" style="0" customWidth="1"/>
    <col min="5" max="5" width="8.125" style="0" customWidth="1"/>
    <col min="6" max="6" width="4.75390625" style="0" customWidth="1"/>
    <col min="7" max="7" width="16.00390625" style="0" customWidth="1"/>
    <col min="8" max="12" width="4.75390625" style="0" customWidth="1"/>
    <col min="13" max="13" width="6.125" style="0" customWidth="1"/>
    <col min="14" max="15" width="4.75390625" style="0" customWidth="1"/>
    <col min="16" max="16" width="3.625" style="0" customWidth="1"/>
    <col min="17" max="19" width="4.75390625" style="0" customWidth="1"/>
    <col min="20" max="20" width="8.75390625" style="0" customWidth="1"/>
    <col min="21" max="22" width="4.75390625" style="0" customWidth="1"/>
  </cols>
  <sheetData>
    <row r="1" spans="13:19" ht="12.75">
      <c r="M1" s="239" t="s">
        <v>13</v>
      </c>
      <c r="N1" s="239"/>
      <c r="O1" s="239"/>
      <c r="P1" s="239"/>
      <c r="Q1" s="239"/>
      <c r="R1" s="239"/>
      <c r="S1" s="239"/>
    </row>
    <row r="2" spans="13:19" ht="26.25" customHeight="1">
      <c r="M2" s="240" t="s">
        <v>106</v>
      </c>
      <c r="N2" s="240"/>
      <c r="O2" s="240"/>
      <c r="P2" s="240"/>
      <c r="Q2" s="240"/>
      <c r="R2" s="240"/>
      <c r="S2" s="240"/>
    </row>
    <row r="4" ht="12.75">
      <c r="M4" t="s">
        <v>107</v>
      </c>
    </row>
    <row r="5" ht="12.75">
      <c r="M5" t="s">
        <v>91</v>
      </c>
    </row>
    <row r="6" ht="5.25" customHeight="1"/>
    <row r="7" spans="2:19" ht="12.75">
      <c r="B7" s="239" t="s">
        <v>26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</row>
    <row r="8" spans="2:19" ht="12.75">
      <c r="B8" s="239" t="s">
        <v>108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</row>
    <row r="9" ht="6.75" customHeight="1"/>
    <row r="10" ht="12" customHeight="1"/>
    <row r="11" spans="2:19" ht="12.75">
      <c r="B11" s="166" t="s">
        <v>146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</row>
    <row r="12" spans="2:18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9" ht="25.5">
      <c r="B13" s="5" t="s">
        <v>28</v>
      </c>
      <c r="C13" s="228" t="s">
        <v>29</v>
      </c>
      <c r="D13" s="228"/>
      <c r="E13" s="228"/>
      <c r="F13" s="228"/>
      <c r="G13" s="228"/>
      <c r="H13" s="228"/>
      <c r="I13" s="228"/>
      <c r="J13" s="228"/>
      <c r="K13" s="228"/>
      <c r="L13" s="228" t="s">
        <v>15</v>
      </c>
      <c r="M13" s="228"/>
      <c r="N13" s="228"/>
      <c r="O13" s="228" t="s">
        <v>30</v>
      </c>
      <c r="P13" s="228"/>
      <c r="Q13" s="228"/>
      <c r="R13" s="228"/>
      <c r="S13" s="228"/>
    </row>
    <row r="14" spans="2:19" ht="12.75">
      <c r="B14" s="8">
        <v>1</v>
      </c>
      <c r="C14" s="228">
        <v>2</v>
      </c>
      <c r="D14" s="228"/>
      <c r="E14" s="228"/>
      <c r="F14" s="228"/>
      <c r="G14" s="228"/>
      <c r="H14" s="228"/>
      <c r="I14" s="228"/>
      <c r="J14" s="228"/>
      <c r="K14" s="228"/>
      <c r="L14" s="228">
        <v>3</v>
      </c>
      <c r="M14" s="228"/>
      <c r="N14" s="228"/>
      <c r="O14" s="228">
        <v>4</v>
      </c>
      <c r="P14" s="228"/>
      <c r="Q14" s="228"/>
      <c r="R14" s="228"/>
      <c r="S14" s="228"/>
    </row>
    <row r="15" spans="2:19" ht="12.75" customHeight="1">
      <c r="B15" s="5">
        <v>1</v>
      </c>
      <c r="C15" s="249" t="s">
        <v>147</v>
      </c>
      <c r="D15" s="250"/>
      <c r="E15" s="250"/>
      <c r="F15" s="250"/>
      <c r="G15" s="250"/>
      <c r="H15" s="250"/>
      <c r="I15" s="250"/>
      <c r="J15" s="250"/>
      <c r="K15" s="251"/>
      <c r="L15" s="226" t="s">
        <v>58</v>
      </c>
      <c r="M15" s="226"/>
      <c r="N15" s="226"/>
      <c r="O15" s="252">
        <v>1050</v>
      </c>
      <c r="P15" s="252"/>
      <c r="Q15" s="252"/>
      <c r="R15" s="252"/>
      <c r="S15" s="252"/>
    </row>
    <row r="16" spans="2:19" ht="12.75">
      <c r="B16" s="5"/>
      <c r="C16" s="249"/>
      <c r="D16" s="250"/>
      <c r="E16" s="250"/>
      <c r="F16" s="250"/>
      <c r="G16" s="250"/>
      <c r="H16" s="250"/>
      <c r="I16" s="250"/>
      <c r="J16" s="250"/>
      <c r="K16" s="251"/>
      <c r="L16" s="257"/>
      <c r="M16" s="258"/>
      <c r="N16" s="259"/>
      <c r="O16" s="260"/>
      <c r="P16" s="261"/>
      <c r="Q16" s="261"/>
      <c r="R16" s="261"/>
      <c r="S16" s="262"/>
    </row>
    <row r="17" spans="2:19" ht="12.75">
      <c r="B17" s="5"/>
      <c r="C17" s="196" t="s">
        <v>83</v>
      </c>
      <c r="D17" s="197"/>
      <c r="E17" s="197"/>
      <c r="F17" s="197"/>
      <c r="G17" s="197"/>
      <c r="H17" s="197"/>
      <c r="I17" s="197"/>
      <c r="J17" s="197"/>
      <c r="K17" s="198"/>
      <c r="L17" s="248"/>
      <c r="M17" s="248"/>
      <c r="N17" s="248"/>
      <c r="O17" s="152">
        <f>SUM(O15:O16)</f>
        <v>1050</v>
      </c>
      <c r="P17" s="152"/>
      <c r="Q17" s="152"/>
      <c r="R17" s="152"/>
      <c r="S17" s="152"/>
    </row>
    <row r="19" spans="2:19" ht="12.75">
      <c r="B19" s="166" t="s">
        <v>149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</row>
    <row r="20" spans="2:18" ht="12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9" ht="25.5">
      <c r="B21" s="5" t="s">
        <v>28</v>
      </c>
      <c r="C21" s="228" t="s">
        <v>29</v>
      </c>
      <c r="D21" s="228"/>
      <c r="E21" s="228"/>
      <c r="F21" s="228"/>
      <c r="G21" s="228"/>
      <c r="H21" s="228"/>
      <c r="I21" s="228"/>
      <c r="J21" s="228"/>
      <c r="K21" s="228"/>
      <c r="L21" s="228" t="s">
        <v>15</v>
      </c>
      <c r="M21" s="228"/>
      <c r="N21" s="228"/>
      <c r="O21" s="228" t="s">
        <v>30</v>
      </c>
      <c r="P21" s="228"/>
      <c r="Q21" s="228"/>
      <c r="R21" s="228"/>
      <c r="S21" s="228"/>
    </row>
    <row r="22" spans="2:19" ht="12.75">
      <c r="B22" s="8">
        <v>1</v>
      </c>
      <c r="C22" s="228">
        <v>2</v>
      </c>
      <c r="D22" s="228"/>
      <c r="E22" s="228"/>
      <c r="F22" s="228"/>
      <c r="G22" s="228"/>
      <c r="H22" s="228"/>
      <c r="I22" s="228"/>
      <c r="J22" s="228"/>
      <c r="K22" s="228"/>
      <c r="L22" s="228">
        <v>3</v>
      </c>
      <c r="M22" s="228"/>
      <c r="N22" s="228"/>
      <c r="O22" s="228">
        <v>4</v>
      </c>
      <c r="P22" s="228"/>
      <c r="Q22" s="228"/>
      <c r="R22" s="228"/>
      <c r="S22" s="228"/>
    </row>
    <row r="23" spans="2:19" ht="12.75">
      <c r="B23" s="5">
        <v>1</v>
      </c>
      <c r="C23" s="223" t="s">
        <v>150</v>
      </c>
      <c r="D23" s="224"/>
      <c r="E23" s="224"/>
      <c r="F23" s="224"/>
      <c r="G23" s="224"/>
      <c r="H23" s="224"/>
      <c r="I23" s="224"/>
      <c r="J23" s="224"/>
      <c r="K23" s="225"/>
      <c r="L23" s="226" t="s">
        <v>62</v>
      </c>
      <c r="M23" s="226"/>
      <c r="N23" s="226"/>
      <c r="O23" s="252">
        <v>24530</v>
      </c>
      <c r="P23" s="252"/>
      <c r="Q23" s="252"/>
      <c r="R23" s="252"/>
      <c r="S23" s="252"/>
    </row>
    <row r="24" spans="2:19" ht="12.75" customHeight="1">
      <c r="B24" s="5"/>
      <c r="C24" s="42"/>
      <c r="D24" s="38"/>
      <c r="E24" s="38"/>
      <c r="F24" s="38"/>
      <c r="G24" s="38"/>
      <c r="H24" s="38"/>
      <c r="I24" s="38"/>
      <c r="J24" s="38"/>
      <c r="K24" s="39"/>
      <c r="L24" s="232"/>
      <c r="M24" s="233"/>
      <c r="N24" s="234"/>
      <c r="O24" s="236"/>
      <c r="P24" s="237"/>
      <c r="Q24" s="237"/>
      <c r="R24" s="237"/>
      <c r="S24" s="238"/>
    </row>
    <row r="25" spans="2:19" ht="12.75">
      <c r="B25" s="5"/>
      <c r="C25" s="196" t="s">
        <v>61</v>
      </c>
      <c r="D25" s="197"/>
      <c r="E25" s="197"/>
      <c r="F25" s="197"/>
      <c r="G25" s="197"/>
      <c r="H25" s="197"/>
      <c r="I25" s="197"/>
      <c r="J25" s="197"/>
      <c r="K25" s="198"/>
      <c r="L25" s="199"/>
      <c r="M25" s="199"/>
      <c r="N25" s="199"/>
      <c r="O25" s="152">
        <f>SUM(O23:O24)</f>
        <v>24530</v>
      </c>
      <c r="P25" s="152"/>
      <c r="Q25" s="152"/>
      <c r="R25" s="152"/>
      <c r="S25" s="152"/>
    </row>
    <row r="26" spans="2:19" ht="12.75">
      <c r="B26" s="14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6"/>
      <c r="P26" s="26"/>
      <c r="Q26" s="26"/>
      <c r="R26" s="26"/>
      <c r="S26" s="26"/>
    </row>
    <row r="27" spans="2:19" ht="12.75">
      <c r="B27" s="166" t="s">
        <v>155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9" ht="25.5">
      <c r="B29" s="5" t="s">
        <v>28</v>
      </c>
      <c r="C29" s="228" t="s">
        <v>29</v>
      </c>
      <c r="D29" s="228"/>
      <c r="E29" s="228"/>
      <c r="F29" s="228"/>
      <c r="G29" s="228"/>
      <c r="H29" s="228"/>
      <c r="I29" s="228"/>
      <c r="J29" s="228"/>
      <c r="K29" s="228"/>
      <c r="L29" s="228" t="s">
        <v>15</v>
      </c>
      <c r="M29" s="228"/>
      <c r="N29" s="228"/>
      <c r="O29" s="228" t="s">
        <v>30</v>
      </c>
      <c r="P29" s="228"/>
      <c r="Q29" s="228"/>
      <c r="R29" s="228"/>
      <c r="S29" s="228"/>
    </row>
    <row r="30" spans="2:21" ht="12.75">
      <c r="B30" s="8">
        <v>1</v>
      </c>
      <c r="C30" s="228">
        <v>2</v>
      </c>
      <c r="D30" s="228"/>
      <c r="E30" s="228"/>
      <c r="F30" s="228"/>
      <c r="G30" s="228"/>
      <c r="H30" s="228"/>
      <c r="I30" s="228"/>
      <c r="J30" s="228"/>
      <c r="K30" s="228"/>
      <c r="L30" s="228">
        <v>3</v>
      </c>
      <c r="M30" s="228"/>
      <c r="N30" s="228"/>
      <c r="O30" s="228">
        <v>4</v>
      </c>
      <c r="P30" s="228"/>
      <c r="Q30" s="228"/>
      <c r="R30" s="228"/>
      <c r="S30" s="228"/>
      <c r="T30" s="256"/>
      <c r="U30" s="239"/>
    </row>
    <row r="31" spans="2:19" ht="12.75">
      <c r="B31" s="5">
        <v>1</v>
      </c>
      <c r="C31" s="223" t="s">
        <v>156</v>
      </c>
      <c r="D31" s="224"/>
      <c r="E31" s="224"/>
      <c r="F31" s="224"/>
      <c r="G31" s="224"/>
      <c r="H31" s="224"/>
      <c r="I31" s="224"/>
      <c r="J31" s="224"/>
      <c r="K31" s="225"/>
      <c r="L31" s="226" t="s">
        <v>34</v>
      </c>
      <c r="M31" s="226"/>
      <c r="N31" s="226"/>
      <c r="O31" s="227">
        <v>5650</v>
      </c>
      <c r="P31" s="227"/>
      <c r="Q31" s="227"/>
      <c r="R31" s="227"/>
      <c r="S31" s="227"/>
    </row>
    <row r="32" spans="2:19" ht="12.75">
      <c r="B32" s="5"/>
      <c r="C32" s="223"/>
      <c r="D32" s="224"/>
      <c r="E32" s="224"/>
      <c r="F32" s="224"/>
      <c r="G32" s="224"/>
      <c r="H32" s="224"/>
      <c r="I32" s="224"/>
      <c r="J32" s="224"/>
      <c r="K32" s="225"/>
      <c r="L32" s="232"/>
      <c r="M32" s="233"/>
      <c r="N32" s="234"/>
      <c r="O32" s="253"/>
      <c r="P32" s="254"/>
      <c r="Q32" s="254"/>
      <c r="R32" s="254"/>
      <c r="S32" s="255"/>
    </row>
    <row r="33" spans="2:19" ht="12.75">
      <c r="B33" s="5"/>
      <c r="C33" s="223"/>
      <c r="D33" s="224"/>
      <c r="E33" s="224"/>
      <c r="F33" s="224"/>
      <c r="G33" s="224"/>
      <c r="H33" s="224"/>
      <c r="I33" s="224"/>
      <c r="J33" s="224"/>
      <c r="K33" s="225"/>
      <c r="L33" s="232"/>
      <c r="M33" s="233"/>
      <c r="N33" s="234"/>
      <c r="O33" s="253"/>
      <c r="P33" s="254"/>
      <c r="Q33" s="254"/>
      <c r="R33" s="254"/>
      <c r="S33" s="255"/>
    </row>
    <row r="34" spans="2:19" ht="12.75">
      <c r="B34" s="5"/>
      <c r="C34" s="196" t="s">
        <v>61</v>
      </c>
      <c r="D34" s="197"/>
      <c r="E34" s="197"/>
      <c r="F34" s="197"/>
      <c r="G34" s="197"/>
      <c r="H34" s="197"/>
      <c r="I34" s="197"/>
      <c r="J34" s="197"/>
      <c r="K34" s="198"/>
      <c r="L34" s="199"/>
      <c r="M34" s="199"/>
      <c r="N34" s="199"/>
      <c r="O34" s="200">
        <f>SUM(O31:O33)</f>
        <v>5650</v>
      </c>
      <c r="P34" s="200"/>
      <c r="Q34" s="200"/>
      <c r="R34" s="200"/>
      <c r="S34" s="200"/>
    </row>
    <row r="35" spans="2:19" ht="12.75">
      <c r="B35" s="14"/>
      <c r="C35" s="23"/>
      <c r="D35" s="23"/>
      <c r="E35" s="23"/>
      <c r="F35" s="23"/>
      <c r="G35" s="23"/>
      <c r="H35" s="23"/>
      <c r="I35" s="37"/>
      <c r="J35" s="37"/>
      <c r="K35" s="37"/>
      <c r="L35" s="24"/>
      <c r="M35" s="24"/>
      <c r="N35" s="24"/>
      <c r="O35" s="26"/>
      <c r="P35" s="26"/>
      <c r="Q35" s="26"/>
      <c r="R35" s="26"/>
      <c r="S35" s="26"/>
    </row>
    <row r="36" spans="2:19" ht="12.75">
      <c r="B36" s="150" t="s">
        <v>120</v>
      </c>
      <c r="C36" s="150"/>
      <c r="D36" s="150"/>
      <c r="E36" s="150"/>
      <c r="F36" s="150"/>
      <c r="G36" s="150"/>
      <c r="H36" s="150"/>
      <c r="I36" s="119">
        <f>O17+O25+O34</f>
        <v>31230</v>
      </c>
      <c r="J36" s="119"/>
      <c r="K36" s="119"/>
      <c r="L36" s="24"/>
      <c r="M36" s="24"/>
      <c r="N36" s="24"/>
      <c r="O36" s="26"/>
      <c r="P36" s="26"/>
      <c r="Q36" s="26"/>
      <c r="R36" s="26"/>
      <c r="S36" s="26"/>
    </row>
    <row r="37" spans="2:19" ht="12.75">
      <c r="B37" s="53"/>
      <c r="C37" s="53"/>
      <c r="D37" s="53"/>
      <c r="E37" s="53"/>
      <c r="F37" s="53"/>
      <c r="G37" s="53"/>
      <c r="H37" s="53"/>
      <c r="I37" s="54"/>
      <c r="J37" s="54"/>
      <c r="K37" s="54"/>
      <c r="L37" s="24"/>
      <c r="M37" s="24"/>
      <c r="N37" s="24"/>
      <c r="O37" s="26"/>
      <c r="P37" s="26"/>
      <c r="Q37" s="26"/>
      <c r="R37" s="26"/>
      <c r="S37" s="26"/>
    </row>
    <row r="38" spans="2:19" ht="12.75">
      <c r="B38" s="14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4"/>
      <c r="N38" s="24"/>
      <c r="O38" s="26"/>
      <c r="P38" s="26"/>
      <c r="Q38" s="26"/>
      <c r="R38" s="26"/>
      <c r="S38" s="26"/>
    </row>
    <row r="39" spans="2:12" ht="12.75">
      <c r="B39" t="s">
        <v>69</v>
      </c>
      <c r="L39" t="s">
        <v>70</v>
      </c>
    </row>
    <row r="41" spans="2:12" ht="12.75">
      <c r="B41" t="s">
        <v>119</v>
      </c>
      <c r="L41" t="s">
        <v>68</v>
      </c>
    </row>
  </sheetData>
  <mergeCells count="57">
    <mergeCell ref="L14:N14"/>
    <mergeCell ref="O14:S14"/>
    <mergeCell ref="C13:K13"/>
    <mergeCell ref="M1:S1"/>
    <mergeCell ref="M2:S2"/>
    <mergeCell ref="B7:S7"/>
    <mergeCell ref="B8:S8"/>
    <mergeCell ref="O22:S22"/>
    <mergeCell ref="L23:N23"/>
    <mergeCell ref="O23:S23"/>
    <mergeCell ref="C16:K16"/>
    <mergeCell ref="L16:N16"/>
    <mergeCell ref="O16:S16"/>
    <mergeCell ref="C21:K21"/>
    <mergeCell ref="L21:N21"/>
    <mergeCell ref="C22:K22"/>
    <mergeCell ref="L22:N22"/>
    <mergeCell ref="B36:H36"/>
    <mergeCell ref="I36:K36"/>
    <mergeCell ref="C25:K25"/>
    <mergeCell ref="L25:N25"/>
    <mergeCell ref="C31:K31"/>
    <mergeCell ref="L31:N31"/>
    <mergeCell ref="C29:K29"/>
    <mergeCell ref="L29:N29"/>
    <mergeCell ref="C32:K32"/>
    <mergeCell ref="L32:N32"/>
    <mergeCell ref="B11:S11"/>
    <mergeCell ref="T30:U30"/>
    <mergeCell ref="C34:K34"/>
    <mergeCell ref="L34:N34"/>
    <mergeCell ref="O34:S34"/>
    <mergeCell ref="C30:K30"/>
    <mergeCell ref="L30:N30"/>
    <mergeCell ref="O30:S30"/>
    <mergeCell ref="O31:S31"/>
    <mergeCell ref="L13:N13"/>
    <mergeCell ref="O13:S13"/>
    <mergeCell ref="O29:S29"/>
    <mergeCell ref="C15:K15"/>
    <mergeCell ref="L15:N15"/>
    <mergeCell ref="O15:S15"/>
    <mergeCell ref="B27:S27"/>
    <mergeCell ref="L24:N24"/>
    <mergeCell ref="O24:S24"/>
    <mergeCell ref="C14:K14"/>
    <mergeCell ref="C23:K23"/>
    <mergeCell ref="C33:K33"/>
    <mergeCell ref="L33:N33"/>
    <mergeCell ref="O33:S33"/>
    <mergeCell ref="C17:K17"/>
    <mergeCell ref="L17:N17"/>
    <mergeCell ref="O17:S17"/>
    <mergeCell ref="O32:S32"/>
    <mergeCell ref="O25:S25"/>
    <mergeCell ref="O21:S21"/>
    <mergeCell ref="B19:S19"/>
  </mergeCells>
  <printOptions/>
  <pageMargins left="0.5905511811023623" right="0" top="0.1968503937007874" bottom="0.1968503937007874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2"/>
  <sheetViews>
    <sheetView showGridLines="0" tabSelected="1" workbookViewId="0" topLeftCell="A7">
      <selection activeCell="I29" sqref="I29"/>
    </sheetView>
  </sheetViews>
  <sheetFormatPr defaultColWidth="9.00390625" defaultRowHeight="12.75"/>
  <cols>
    <col min="1" max="1" width="0.2421875" style="70" customWidth="1"/>
    <col min="2" max="3" width="4.75390625" style="70" customWidth="1"/>
    <col min="4" max="4" width="6.75390625" style="70" customWidth="1"/>
    <col min="5" max="5" width="8.125" style="70" customWidth="1"/>
    <col min="6" max="6" width="4.75390625" style="70" customWidth="1"/>
    <col min="7" max="7" width="16.00390625" style="70" customWidth="1"/>
    <col min="8" max="12" width="4.75390625" style="70" customWidth="1"/>
    <col min="13" max="13" width="6.125" style="70" customWidth="1"/>
    <col min="14" max="15" width="4.75390625" style="70" customWidth="1"/>
    <col min="16" max="16" width="3.625" style="70" customWidth="1"/>
    <col min="17" max="19" width="4.75390625" style="70" customWidth="1"/>
    <col min="20" max="20" width="8.75390625" style="70" customWidth="1"/>
    <col min="21" max="22" width="4.75390625" style="70" customWidth="1"/>
    <col min="23" max="23" width="10.125" style="70" bestFit="1" customWidth="1"/>
    <col min="24" max="16384" width="9.125" style="70" customWidth="1"/>
  </cols>
  <sheetData>
    <row r="1" spans="13:19" ht="12.75">
      <c r="M1" s="155" t="s">
        <v>13</v>
      </c>
      <c r="N1" s="155"/>
      <c r="O1" s="155"/>
      <c r="P1" s="155"/>
      <c r="Q1" s="155"/>
      <c r="R1" s="155"/>
      <c r="S1" s="155"/>
    </row>
    <row r="2" spans="13:19" ht="26.25" customHeight="1">
      <c r="M2" s="156" t="s">
        <v>106</v>
      </c>
      <c r="N2" s="156"/>
      <c r="O2" s="156"/>
      <c r="P2" s="156"/>
      <c r="Q2" s="156"/>
      <c r="R2" s="156"/>
      <c r="S2" s="156"/>
    </row>
    <row r="4" ht="12.75">
      <c r="M4" s="70" t="s">
        <v>107</v>
      </c>
    </row>
    <row r="5" ht="12.75">
      <c r="M5" s="70" t="s">
        <v>91</v>
      </c>
    </row>
    <row r="6" ht="5.25" customHeight="1"/>
    <row r="7" spans="2:19" ht="12.75">
      <c r="B7" s="155" t="s">
        <v>26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2:19" ht="12.75">
      <c r="B8" s="155" t="s">
        <v>108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ht="6.75" customHeight="1"/>
    <row r="10" spans="2:19" ht="12.75"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108"/>
      <c r="N10" s="108"/>
      <c r="O10" s="26"/>
      <c r="P10" s="26"/>
      <c r="Q10" s="26"/>
      <c r="R10" s="26"/>
      <c r="S10" s="26"/>
    </row>
    <row r="11" ht="12" customHeight="1"/>
    <row r="12" spans="2:19" ht="12.75">
      <c r="B12" s="166" t="s">
        <v>146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</row>
    <row r="13" spans="2:18" ht="12.7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2:19" ht="25.5">
      <c r="B14" s="104" t="s">
        <v>28</v>
      </c>
      <c r="C14" s="252" t="s">
        <v>29</v>
      </c>
      <c r="D14" s="252"/>
      <c r="E14" s="252"/>
      <c r="F14" s="252"/>
      <c r="G14" s="252"/>
      <c r="H14" s="252"/>
      <c r="I14" s="252"/>
      <c r="J14" s="252"/>
      <c r="K14" s="252"/>
      <c r="L14" s="252" t="s">
        <v>15</v>
      </c>
      <c r="M14" s="252"/>
      <c r="N14" s="252"/>
      <c r="O14" s="252" t="s">
        <v>30</v>
      </c>
      <c r="P14" s="252"/>
      <c r="Q14" s="252"/>
      <c r="R14" s="252"/>
      <c r="S14" s="252"/>
    </row>
    <row r="15" spans="2:19" ht="12.75">
      <c r="B15" s="59">
        <v>1</v>
      </c>
      <c r="C15" s="252">
        <v>2</v>
      </c>
      <c r="D15" s="252"/>
      <c r="E15" s="252"/>
      <c r="F15" s="252"/>
      <c r="G15" s="252"/>
      <c r="H15" s="252"/>
      <c r="I15" s="252"/>
      <c r="J15" s="252"/>
      <c r="K15" s="252"/>
      <c r="L15" s="252">
        <v>3</v>
      </c>
      <c r="M15" s="252"/>
      <c r="N15" s="252"/>
      <c r="O15" s="252">
        <v>4</v>
      </c>
      <c r="P15" s="252"/>
      <c r="Q15" s="252"/>
      <c r="R15" s="252"/>
      <c r="S15" s="252"/>
    </row>
    <row r="16" spans="2:19" ht="12.75" customHeight="1">
      <c r="B16" s="104">
        <v>1</v>
      </c>
      <c r="C16" s="210" t="s">
        <v>168</v>
      </c>
      <c r="D16" s="211"/>
      <c r="E16" s="211"/>
      <c r="F16" s="211"/>
      <c r="G16" s="211"/>
      <c r="H16" s="211"/>
      <c r="I16" s="211"/>
      <c r="J16" s="211"/>
      <c r="K16" s="212"/>
      <c r="L16" s="248" t="s">
        <v>58</v>
      </c>
      <c r="M16" s="248"/>
      <c r="N16" s="248"/>
      <c r="O16" s="266">
        <v>9000</v>
      </c>
      <c r="P16" s="266"/>
      <c r="Q16" s="266"/>
      <c r="R16" s="266"/>
      <c r="S16" s="266"/>
    </row>
    <row r="17" spans="2:19" ht="12.75" customHeight="1">
      <c r="B17" s="104">
        <v>2</v>
      </c>
      <c r="C17" s="210" t="s">
        <v>169</v>
      </c>
      <c r="D17" s="211"/>
      <c r="E17" s="211"/>
      <c r="F17" s="211"/>
      <c r="G17" s="211"/>
      <c r="H17" s="211"/>
      <c r="I17" s="211"/>
      <c r="J17" s="211"/>
      <c r="K17" s="212"/>
      <c r="L17" s="248" t="s">
        <v>58</v>
      </c>
      <c r="M17" s="248"/>
      <c r="N17" s="248"/>
      <c r="O17" s="266">
        <v>2000</v>
      </c>
      <c r="P17" s="266"/>
      <c r="Q17" s="266"/>
      <c r="R17" s="266"/>
      <c r="S17" s="266"/>
    </row>
    <row r="18" spans="2:19" ht="12" customHeight="1" hidden="1">
      <c r="B18" s="104"/>
      <c r="C18" s="249"/>
      <c r="D18" s="250"/>
      <c r="E18" s="250"/>
      <c r="F18" s="250"/>
      <c r="G18" s="250"/>
      <c r="H18" s="250"/>
      <c r="I18" s="250"/>
      <c r="J18" s="250"/>
      <c r="K18" s="251"/>
      <c r="L18" s="248"/>
      <c r="M18" s="248"/>
      <c r="N18" s="248"/>
      <c r="O18" s="266"/>
      <c r="P18" s="266"/>
      <c r="Q18" s="266"/>
      <c r="R18" s="266"/>
      <c r="S18" s="266"/>
    </row>
    <row r="19" spans="2:19" ht="12.75" customHeight="1" hidden="1">
      <c r="B19" s="104"/>
      <c r="C19" s="210"/>
      <c r="D19" s="211"/>
      <c r="E19" s="211"/>
      <c r="F19" s="211"/>
      <c r="G19" s="211"/>
      <c r="H19" s="211"/>
      <c r="I19" s="211"/>
      <c r="J19" s="211"/>
      <c r="K19" s="212"/>
      <c r="L19" s="248"/>
      <c r="M19" s="248"/>
      <c r="N19" s="248"/>
      <c r="O19" s="266"/>
      <c r="P19" s="266"/>
      <c r="Q19" s="266"/>
      <c r="R19" s="266"/>
      <c r="S19" s="266"/>
    </row>
    <row r="20" spans="2:23" ht="12.75" hidden="1">
      <c r="B20" s="104"/>
      <c r="C20" s="249"/>
      <c r="D20" s="250"/>
      <c r="E20" s="250"/>
      <c r="F20" s="250"/>
      <c r="G20" s="250"/>
      <c r="H20" s="250"/>
      <c r="I20" s="250"/>
      <c r="J20" s="250"/>
      <c r="K20" s="251"/>
      <c r="L20" s="248"/>
      <c r="M20" s="248"/>
      <c r="N20" s="248"/>
      <c r="O20" s="266"/>
      <c r="P20" s="266"/>
      <c r="Q20" s="266"/>
      <c r="R20" s="266"/>
      <c r="S20" s="266"/>
      <c r="W20" s="70">
        <f>132770-O25</f>
        <v>110770</v>
      </c>
    </row>
    <row r="21" spans="2:19" ht="12.75" hidden="1">
      <c r="B21" s="104"/>
      <c r="C21" s="249"/>
      <c r="D21" s="250"/>
      <c r="E21" s="250"/>
      <c r="F21" s="250"/>
      <c r="G21" s="250"/>
      <c r="H21" s="250"/>
      <c r="I21" s="250"/>
      <c r="J21" s="250"/>
      <c r="K21" s="251"/>
      <c r="L21" s="257"/>
      <c r="M21" s="258"/>
      <c r="N21" s="259"/>
      <c r="O21" s="263"/>
      <c r="P21" s="264"/>
      <c r="Q21" s="264"/>
      <c r="R21" s="264"/>
      <c r="S21" s="265"/>
    </row>
    <row r="22" spans="2:19" ht="12.75" hidden="1">
      <c r="B22" s="104"/>
      <c r="C22" s="249"/>
      <c r="D22" s="250"/>
      <c r="E22" s="250"/>
      <c r="F22" s="250"/>
      <c r="G22" s="250"/>
      <c r="H22" s="250"/>
      <c r="I22" s="250"/>
      <c r="J22" s="250"/>
      <c r="K22" s="251"/>
      <c r="L22" s="257"/>
      <c r="M22" s="258"/>
      <c r="N22" s="259"/>
      <c r="O22" s="263"/>
      <c r="P22" s="264"/>
      <c r="Q22" s="264"/>
      <c r="R22" s="264"/>
      <c r="S22" s="265"/>
    </row>
    <row r="23" spans="2:19" ht="12.75" hidden="1">
      <c r="B23" s="104"/>
      <c r="C23" s="249"/>
      <c r="D23" s="250"/>
      <c r="E23" s="250"/>
      <c r="F23" s="250"/>
      <c r="G23" s="250"/>
      <c r="H23" s="250"/>
      <c r="I23" s="250"/>
      <c r="J23" s="250"/>
      <c r="K23" s="251"/>
      <c r="L23" s="257"/>
      <c r="M23" s="258"/>
      <c r="N23" s="259"/>
      <c r="O23" s="236"/>
      <c r="P23" s="237"/>
      <c r="Q23" s="237"/>
      <c r="R23" s="237"/>
      <c r="S23" s="238"/>
    </row>
    <row r="24" spans="2:19" ht="26.25" customHeight="1">
      <c r="B24" s="104">
        <v>3</v>
      </c>
      <c r="C24" s="210" t="s">
        <v>180</v>
      </c>
      <c r="D24" s="211"/>
      <c r="E24" s="211"/>
      <c r="F24" s="211"/>
      <c r="G24" s="211"/>
      <c r="H24" s="211"/>
      <c r="I24" s="211"/>
      <c r="J24" s="211"/>
      <c r="K24" s="212"/>
      <c r="L24" s="101"/>
      <c r="M24" s="102" t="s">
        <v>58</v>
      </c>
      <c r="N24" s="103"/>
      <c r="O24" s="236">
        <v>11000</v>
      </c>
      <c r="P24" s="237"/>
      <c r="Q24" s="237"/>
      <c r="R24" s="237"/>
      <c r="S24" s="238"/>
    </row>
    <row r="25" spans="2:23" ht="12.75">
      <c r="B25" s="104"/>
      <c r="C25" s="196" t="s">
        <v>83</v>
      </c>
      <c r="D25" s="197"/>
      <c r="E25" s="197"/>
      <c r="F25" s="197"/>
      <c r="G25" s="197"/>
      <c r="H25" s="197"/>
      <c r="I25" s="197"/>
      <c r="J25" s="197"/>
      <c r="K25" s="198"/>
      <c r="L25" s="248"/>
      <c r="M25" s="248"/>
      <c r="N25" s="248"/>
      <c r="O25" s="152">
        <f>SUM(O16:O24)</f>
        <v>22000</v>
      </c>
      <c r="P25" s="152"/>
      <c r="Q25" s="152"/>
      <c r="R25" s="152"/>
      <c r="S25" s="152"/>
      <c r="T25" s="70">
        <f>O25</f>
        <v>22000</v>
      </c>
      <c r="W25" s="70" t="s">
        <v>126</v>
      </c>
    </row>
    <row r="27" spans="2:19" ht="12.75">
      <c r="B27" s="106"/>
      <c r="C27" s="107"/>
      <c r="D27" s="107"/>
      <c r="E27" s="107"/>
      <c r="F27" s="107"/>
      <c r="G27" s="107"/>
      <c r="H27" s="107"/>
      <c r="I27" s="37"/>
      <c r="J27" s="37"/>
      <c r="K27" s="37"/>
      <c r="L27" s="108"/>
      <c r="M27" s="108"/>
      <c r="N27" s="108"/>
      <c r="O27" s="26"/>
      <c r="P27" s="26"/>
      <c r="Q27" s="26"/>
      <c r="R27" s="26"/>
      <c r="S27" s="26"/>
    </row>
    <row r="28" spans="2:19" ht="12.75">
      <c r="B28" s="150" t="s">
        <v>120</v>
      </c>
      <c r="C28" s="150"/>
      <c r="D28" s="150"/>
      <c r="E28" s="150"/>
      <c r="F28" s="150"/>
      <c r="G28" s="150"/>
      <c r="H28" s="150"/>
      <c r="I28" s="119">
        <f>O25</f>
        <v>22000</v>
      </c>
      <c r="J28" s="119"/>
      <c r="K28" s="119"/>
      <c r="L28" s="108"/>
      <c r="M28" s="108"/>
      <c r="N28" s="108"/>
      <c r="O28" s="26"/>
      <c r="P28" s="26"/>
      <c r="Q28" s="26"/>
      <c r="R28" s="26"/>
      <c r="S28" s="26"/>
    </row>
    <row r="29" spans="2:19" ht="12.75"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26"/>
      <c r="P29" s="26"/>
      <c r="Q29" s="26"/>
      <c r="R29" s="26"/>
      <c r="S29" s="26"/>
    </row>
    <row r="30" spans="2:12" ht="12.75">
      <c r="B30" s="70" t="s">
        <v>69</v>
      </c>
      <c r="L30" s="70" t="s">
        <v>70</v>
      </c>
    </row>
    <row r="32" spans="2:12" ht="12.75">
      <c r="B32" s="70" t="s">
        <v>119</v>
      </c>
      <c r="L32" s="70" t="s">
        <v>68</v>
      </c>
    </row>
  </sheetData>
  <mergeCells count="42">
    <mergeCell ref="M1:S1"/>
    <mergeCell ref="M2:S2"/>
    <mergeCell ref="B7:S7"/>
    <mergeCell ref="B8:S8"/>
    <mergeCell ref="B28:H28"/>
    <mergeCell ref="I28:K28"/>
    <mergeCell ref="B12:S12"/>
    <mergeCell ref="C15:K15"/>
    <mergeCell ref="L15:N15"/>
    <mergeCell ref="O15:S15"/>
    <mergeCell ref="O19:S19"/>
    <mergeCell ref="C14:K14"/>
    <mergeCell ref="L19:N19"/>
    <mergeCell ref="L22:N22"/>
    <mergeCell ref="C16:K16"/>
    <mergeCell ref="L16:N16"/>
    <mergeCell ref="O16:S16"/>
    <mergeCell ref="C19:K19"/>
    <mergeCell ref="C17:K17"/>
    <mergeCell ref="L17:N17"/>
    <mergeCell ref="O17:S17"/>
    <mergeCell ref="C18:K18"/>
    <mergeCell ref="L18:N18"/>
    <mergeCell ref="O18:S18"/>
    <mergeCell ref="L14:N14"/>
    <mergeCell ref="O14:S14"/>
    <mergeCell ref="C25:K25"/>
    <mergeCell ref="L25:N25"/>
    <mergeCell ref="O25:S25"/>
    <mergeCell ref="C20:K20"/>
    <mergeCell ref="L20:N20"/>
    <mergeCell ref="O20:S20"/>
    <mergeCell ref="C21:K21"/>
    <mergeCell ref="L21:N21"/>
    <mergeCell ref="O21:S21"/>
    <mergeCell ref="C22:K22"/>
    <mergeCell ref="C24:K24"/>
    <mergeCell ref="O24:S24"/>
    <mergeCell ref="O22:S22"/>
    <mergeCell ref="C23:K23"/>
    <mergeCell ref="L23:N23"/>
    <mergeCell ref="O23:S23"/>
  </mergeCells>
  <printOptions/>
  <pageMargins left="0.5905511811023623" right="0" top="0.1968503937007874" bottom="0.1968503937007874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Горина </cp:lastModifiedBy>
  <cp:lastPrinted>2016-03-11T05:16:55Z</cp:lastPrinted>
  <dcterms:created xsi:type="dcterms:W3CDTF">2011-11-10T05:26:38Z</dcterms:created>
  <dcterms:modified xsi:type="dcterms:W3CDTF">2016-03-11T05:22:20Z</dcterms:modified>
  <cp:category/>
  <cp:version/>
  <cp:contentType/>
  <cp:contentStatus/>
</cp:coreProperties>
</file>