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0" windowWidth="13740" windowHeight="7815" tabRatio="897"/>
  </bookViews>
  <sheets>
    <sheet name="Лист3 (2)" sheetId="61" r:id="rId1"/>
    <sheet name="расчеты м 2026" sheetId="40" r:id="rId2"/>
    <sheet name="питан26" sheetId="69" r:id="rId3"/>
    <sheet name="расч об 2026" sheetId="50" r:id="rId4"/>
    <sheet name="налоги26" sheetId="62" r:id="rId5"/>
    <sheet name="обучен 26-28" sheetId="73" r:id="rId6"/>
    <sheet name="расчеты м 2027" sheetId="48" r:id="rId7"/>
    <sheet name="питан27" sheetId="70" r:id="rId8"/>
    <sheet name="расч об 2027" sheetId="58" r:id="rId9"/>
    <sheet name="расчеты м 2028" sheetId="49" r:id="rId10"/>
    <sheet name="питан28" sheetId="71" r:id="rId11"/>
    <sheet name="расч об 2028" sheetId="59" r:id="rId12"/>
    <sheet name="фин грам26-28" sheetId="67" r:id="rId13"/>
  </sheets>
  <definedNames>
    <definedName name="_xlnm.Print_Titles" localSheetId="0">'Лист3 (2)'!$85:$88</definedName>
    <definedName name="_xlnm.Print_Area" localSheetId="0">'Лист3 (2)'!$A$1:$R$225</definedName>
    <definedName name="_xlnm.Print_Area" localSheetId="4">налоги26!$A$1:$G$28</definedName>
    <definedName name="_xlnm.Print_Area" localSheetId="5">'обучен 26-28'!$A$1:$G$30</definedName>
    <definedName name="_xlnm.Print_Area" localSheetId="2">питан26!$A$1:$E$31</definedName>
    <definedName name="_xlnm.Print_Area" localSheetId="7">питан27!$A$1:$E$28</definedName>
    <definedName name="_xlnm.Print_Area" localSheetId="10">питан28!$A$1:$E$28</definedName>
    <definedName name="_xlnm.Print_Area" localSheetId="3">'расч об 2026'!$A$1:$G$59</definedName>
    <definedName name="_xlnm.Print_Area" localSheetId="8">'расч об 2027'!$A$1:$G$50</definedName>
    <definedName name="_xlnm.Print_Area" localSheetId="11">'расч об 2028'!$A$1:$G$50</definedName>
    <definedName name="_xlnm.Print_Area" localSheetId="1">'расчеты м 2026'!$A$1:$G$107</definedName>
    <definedName name="_xlnm.Print_Area" localSheetId="6">'расчеты м 2027'!$A$1:$G$66</definedName>
    <definedName name="_xlnm.Print_Area" localSheetId="9">'расчеты м 2028'!$A$1:$G$66</definedName>
    <definedName name="_xlnm.Print_Area" localSheetId="12">'фин грам26-28'!$A$1:$G$44</definedName>
  </definedNames>
  <calcPr calcId="125725" fullCalcOnLoad="1"/>
</workbook>
</file>

<file path=xl/calcChain.xml><?xml version="1.0" encoding="utf-8"?>
<calcChain xmlns="http://schemas.openxmlformats.org/spreadsheetml/2006/main">
  <c r="H78" i="61"/>
  <c r="I78"/>
  <c r="K78"/>
  <c r="L78"/>
  <c r="N78"/>
  <c r="O78"/>
  <c r="G78"/>
  <c r="O77"/>
  <c r="O74"/>
  <c r="N77"/>
  <c r="N74"/>
  <c r="L77"/>
  <c r="L74"/>
  <c r="K77"/>
  <c r="K74"/>
  <c r="I77"/>
  <c r="I74"/>
  <c r="H77"/>
  <c r="H74"/>
  <c r="P213"/>
  <c r="P203"/>
  <c r="P202"/>
  <c r="P201" s="1"/>
  <c r="P200"/>
  <c r="P184"/>
  <c r="P179"/>
  <c r="P178"/>
  <c r="P173"/>
  <c r="P172"/>
  <c r="P168"/>
  <c r="P161"/>
  <c r="P160"/>
  <c r="P159"/>
  <c r="P153"/>
  <c r="P151"/>
  <c r="P150"/>
  <c r="M57" s="1"/>
  <c r="M56" s="1"/>
  <c r="D62" i="49"/>
  <c r="R204" i="61"/>
  <c r="N210"/>
  <c r="O210"/>
  <c r="M213"/>
  <c r="M212" s="1"/>
  <c r="N205"/>
  <c r="N204"/>
  <c r="O205"/>
  <c r="O204"/>
  <c r="Q205"/>
  <c r="Q204"/>
  <c r="P212"/>
  <c r="M78" s="1"/>
  <c r="M77" s="1"/>
  <c r="M74" s="1"/>
  <c r="J212"/>
  <c r="J211"/>
  <c r="M203"/>
  <c r="M202"/>
  <c r="M201" s="1"/>
  <c r="M200"/>
  <c r="M199"/>
  <c r="J72" s="1"/>
  <c r="R201"/>
  <c r="O73"/>
  <c r="Q201"/>
  <c r="N73"/>
  <c r="O201"/>
  <c r="L73"/>
  <c r="N201"/>
  <c r="K73"/>
  <c r="L201"/>
  <c r="I73"/>
  <c r="K201"/>
  <c r="H73"/>
  <c r="J201"/>
  <c r="G73"/>
  <c r="R199"/>
  <c r="Q199"/>
  <c r="P199"/>
  <c r="M72"/>
  <c r="O199"/>
  <c r="L72"/>
  <c r="L71"/>
  <c r="N199"/>
  <c r="L199"/>
  <c r="K199"/>
  <c r="H72"/>
  <c r="H71"/>
  <c r="J199"/>
  <c r="G72"/>
  <c r="G71"/>
  <c r="O198"/>
  <c r="O197"/>
  <c r="M184"/>
  <c r="M179"/>
  <c r="M178"/>
  <c r="M173"/>
  <c r="M172"/>
  <c r="M168"/>
  <c r="M167" s="1"/>
  <c r="M161"/>
  <c r="M160"/>
  <c r="M159"/>
  <c r="M153"/>
  <c r="M151"/>
  <c r="R183"/>
  <c r="Q183"/>
  <c r="N64"/>
  <c r="P183"/>
  <c r="O183"/>
  <c r="L64"/>
  <c r="N183"/>
  <c r="M183"/>
  <c r="J64" s="1"/>
  <c r="L183"/>
  <c r="K183"/>
  <c r="H64"/>
  <c r="J183"/>
  <c r="Q182"/>
  <c r="O182"/>
  <c r="M182"/>
  <c r="R180"/>
  <c r="Q180"/>
  <c r="P180"/>
  <c r="O180"/>
  <c r="N180"/>
  <c r="M180"/>
  <c r="L180"/>
  <c r="K180"/>
  <c r="J180"/>
  <c r="R177"/>
  <c r="Q177"/>
  <c r="N63"/>
  <c r="P177"/>
  <c r="O177"/>
  <c r="L63"/>
  <c r="N177"/>
  <c r="L177"/>
  <c r="I63"/>
  <c r="K177"/>
  <c r="H63"/>
  <c r="J177"/>
  <c r="G63"/>
  <c r="Q176"/>
  <c r="O176"/>
  <c r="K176"/>
  <c r="R174"/>
  <c r="Q174"/>
  <c r="Q171"/>
  <c r="P174"/>
  <c r="O174"/>
  <c r="O171"/>
  <c r="N174"/>
  <c r="M174"/>
  <c r="L174"/>
  <c r="K174"/>
  <c r="K171"/>
  <c r="J174"/>
  <c r="R171"/>
  <c r="N171"/>
  <c r="L171"/>
  <c r="I62"/>
  <c r="J171"/>
  <c r="G62"/>
  <c r="L170"/>
  <c r="J167"/>
  <c r="R167"/>
  <c r="O60"/>
  <c r="O59"/>
  <c r="Q167"/>
  <c r="P167"/>
  <c r="O167"/>
  <c r="N167"/>
  <c r="K60"/>
  <c r="K59"/>
  <c r="L167"/>
  <c r="K167"/>
  <c r="R157"/>
  <c r="R154"/>
  <c r="O58"/>
  <c r="Q157"/>
  <c r="Q154"/>
  <c r="N58"/>
  <c r="P157"/>
  <c r="O157"/>
  <c r="O154"/>
  <c r="L58"/>
  <c r="N157"/>
  <c r="L157"/>
  <c r="L154"/>
  <c r="I58"/>
  <c r="K157"/>
  <c r="K154"/>
  <c r="H58"/>
  <c r="J157"/>
  <c r="J154"/>
  <c r="G58"/>
  <c r="P155"/>
  <c r="M155"/>
  <c r="N154"/>
  <c r="K58"/>
  <c r="R150"/>
  <c r="O57"/>
  <c r="O56"/>
  <c r="Q150"/>
  <c r="N57"/>
  <c r="N56"/>
  <c r="O150"/>
  <c r="L57"/>
  <c r="L56"/>
  <c r="N150"/>
  <c r="K57"/>
  <c r="K56"/>
  <c r="L150"/>
  <c r="I57"/>
  <c r="I56"/>
  <c r="K150"/>
  <c r="H57"/>
  <c r="H56"/>
  <c r="J150"/>
  <c r="G57"/>
  <c r="G56"/>
  <c r="M133"/>
  <c r="D46" i="58"/>
  <c r="H75" i="61"/>
  <c r="I75"/>
  <c r="K75"/>
  <c r="L75"/>
  <c r="N75"/>
  <c r="O75"/>
  <c r="N166"/>
  <c r="L176"/>
  <c r="K182"/>
  <c r="K198"/>
  <c r="K197"/>
  <c r="J210"/>
  <c r="G77"/>
  <c r="M150"/>
  <c r="J57" s="1"/>
  <c r="M157"/>
  <c r="R166"/>
  <c r="N198"/>
  <c r="N197"/>
  <c r="K72"/>
  <c r="K71"/>
  <c r="R198"/>
  <c r="R197"/>
  <c r="O72"/>
  <c r="O71"/>
  <c r="J176"/>
  <c r="L198"/>
  <c r="L197"/>
  <c r="I72"/>
  <c r="I71"/>
  <c r="Q198"/>
  <c r="Q197"/>
  <c r="N72"/>
  <c r="N71"/>
  <c r="L166"/>
  <c r="I60"/>
  <c r="I59"/>
  <c r="O166"/>
  <c r="L60"/>
  <c r="L59"/>
  <c r="Q166"/>
  <c r="N60"/>
  <c r="N59"/>
  <c r="J166"/>
  <c r="G60"/>
  <c r="G59"/>
  <c r="N170"/>
  <c r="K62"/>
  <c r="P171"/>
  <c r="K166"/>
  <c r="H60"/>
  <c r="H59"/>
  <c r="R170"/>
  <c r="O62"/>
  <c r="K170"/>
  <c r="K169"/>
  <c r="H62"/>
  <c r="H61"/>
  <c r="O170"/>
  <c r="O169"/>
  <c r="L62"/>
  <c r="L61"/>
  <c r="L55"/>
  <c r="Q170"/>
  <c r="Q169"/>
  <c r="N62"/>
  <c r="N61"/>
  <c r="N176"/>
  <c r="K63"/>
  <c r="P176"/>
  <c r="M63"/>
  <c r="R176"/>
  <c r="O63"/>
  <c r="J182"/>
  <c r="G64"/>
  <c r="G61"/>
  <c r="G55"/>
  <c r="L182"/>
  <c r="I64"/>
  <c r="I61"/>
  <c r="I55"/>
  <c r="N182"/>
  <c r="K64"/>
  <c r="P182"/>
  <c r="M64"/>
  <c r="R182"/>
  <c r="O64"/>
  <c r="P166"/>
  <c r="M60"/>
  <c r="M59" s="1"/>
  <c r="M171"/>
  <c r="M177"/>
  <c r="L169"/>
  <c r="L149"/>
  <c r="L148"/>
  <c r="P154"/>
  <c r="M58"/>
  <c r="J198"/>
  <c r="J197"/>
  <c r="M154"/>
  <c r="J58" s="1"/>
  <c r="O149"/>
  <c r="O148"/>
  <c r="Q149"/>
  <c r="K149"/>
  <c r="J170"/>
  <c r="J169"/>
  <c r="J149"/>
  <c r="J148"/>
  <c r="K148"/>
  <c r="Q148"/>
  <c r="H55"/>
  <c r="N55"/>
  <c r="M176"/>
  <c r="J63"/>
  <c r="O61"/>
  <c r="O55"/>
  <c r="K61"/>
  <c r="K55"/>
  <c r="M170"/>
  <c r="J62"/>
  <c r="J61" s="1"/>
  <c r="R169"/>
  <c r="R149"/>
  <c r="R148"/>
  <c r="P170"/>
  <c r="P169" s="1"/>
  <c r="P149" s="1"/>
  <c r="P148" s="1"/>
  <c r="M62"/>
  <c r="M61" s="1"/>
  <c r="N169"/>
  <c r="N149"/>
  <c r="N148"/>
  <c r="M169"/>
  <c r="M149" s="1"/>
  <c r="J209"/>
  <c r="J208"/>
  <c r="G76" s="1"/>
  <c r="G75" s="1"/>
  <c r="G74" s="1"/>
  <c r="P208"/>
  <c r="M208"/>
  <c r="L206"/>
  <c r="L205"/>
  <c r="L204"/>
  <c r="K206"/>
  <c r="K205"/>
  <c r="K204"/>
  <c r="G20" i="73"/>
  <c r="D26"/>
  <c r="J193" i="61"/>
  <c r="D40" i="67"/>
  <c r="F15"/>
  <c r="J207" i="61"/>
  <c r="P207"/>
  <c r="M75"/>
  <c r="M207"/>
  <c r="J75"/>
  <c r="D18" i="67"/>
  <c r="D17"/>
  <c r="J134" i="61"/>
  <c r="D19" i="50"/>
  <c r="D16"/>
  <c r="J115" i="61"/>
  <c r="D103" i="40"/>
  <c r="D17"/>
  <c r="E21" i="69"/>
  <c r="D67" i="40"/>
  <c r="J195" i="61"/>
  <c r="J108"/>
  <c r="J146"/>
  <c r="G54"/>
  <c r="J141"/>
  <c r="J140"/>
  <c r="G53"/>
  <c r="G61" i="40"/>
  <c r="G70"/>
  <c r="P105" i="61"/>
  <c r="F20" i="67"/>
  <c r="M189" i="61"/>
  <c r="D15" i="67"/>
  <c r="E18" i="70"/>
  <c r="D24"/>
  <c r="G44" i="49"/>
  <c r="G48"/>
  <c r="D33" i="40"/>
  <c r="H16" i="62"/>
  <c r="F18"/>
  <c r="D36" i="67"/>
  <c r="E18" i="71"/>
  <c r="P117" i="61"/>
  <c r="P116"/>
  <c r="M42"/>
  <c r="G59" i="49"/>
  <c r="G59" i="48"/>
  <c r="G44"/>
  <c r="G48"/>
  <c r="K117" i="61"/>
  <c r="L117"/>
  <c r="L116"/>
  <c r="I42"/>
  <c r="N117"/>
  <c r="N116"/>
  <c r="K42"/>
  <c r="O117"/>
  <c r="O116"/>
  <c r="L42"/>
  <c r="Q117"/>
  <c r="Q116"/>
  <c r="N42"/>
  <c r="R117"/>
  <c r="R116"/>
  <c r="O42"/>
  <c r="J118"/>
  <c r="J117" s="1"/>
  <c r="J116" s="1"/>
  <c r="G43" s="1"/>
  <c r="G42" s="1"/>
  <c r="K114"/>
  <c r="L114"/>
  <c r="M114"/>
  <c r="P114"/>
  <c r="Q114"/>
  <c r="R114"/>
  <c r="F28" i="67"/>
  <c r="R191" i="61"/>
  <c r="Q191"/>
  <c r="O191"/>
  <c r="N191"/>
  <c r="L191"/>
  <c r="K191"/>
  <c r="R189"/>
  <c r="Q189"/>
  <c r="O189"/>
  <c r="N189"/>
  <c r="L189"/>
  <c r="L188"/>
  <c r="L187"/>
  <c r="L186"/>
  <c r="L185"/>
  <c r="K189"/>
  <c r="J131"/>
  <c r="J130" s="1"/>
  <c r="R130"/>
  <c r="Q130"/>
  <c r="P130"/>
  <c r="O130"/>
  <c r="N130"/>
  <c r="M130"/>
  <c r="L130"/>
  <c r="K130"/>
  <c r="J125"/>
  <c r="J124"/>
  <c r="G46" s="1"/>
  <c r="D40" i="50"/>
  <c r="D39"/>
  <c r="R100" i="61"/>
  <c r="Q100"/>
  <c r="P100"/>
  <c r="O100"/>
  <c r="N100"/>
  <c r="M100"/>
  <c r="L100"/>
  <c r="K100"/>
  <c r="J138"/>
  <c r="J136" s="1"/>
  <c r="D90" i="40"/>
  <c r="J101" i="61"/>
  <c r="J100"/>
  <c r="G39" s="1"/>
  <c r="J114"/>
  <c r="G41" s="1"/>
  <c r="J103"/>
  <c r="K98"/>
  <c r="L98"/>
  <c r="M98"/>
  <c r="N98"/>
  <c r="O98"/>
  <c r="P98"/>
  <c r="Q98"/>
  <c r="R98"/>
  <c r="J99"/>
  <c r="J98"/>
  <c r="D15" i="59"/>
  <c r="D33" i="48"/>
  <c r="D99" i="40"/>
  <c r="G81"/>
  <c r="G44"/>
  <c r="K127" i="61"/>
  <c r="L127"/>
  <c r="L126"/>
  <c r="N127"/>
  <c r="N126"/>
  <c r="O127"/>
  <c r="O126"/>
  <c r="Q127"/>
  <c r="R127"/>
  <c r="R126"/>
  <c r="K124"/>
  <c r="L124"/>
  <c r="M124"/>
  <c r="N124"/>
  <c r="O124"/>
  <c r="O121"/>
  <c r="O120"/>
  <c r="P124"/>
  <c r="Q124"/>
  <c r="R124"/>
  <c r="J111"/>
  <c r="K105"/>
  <c r="L105"/>
  <c r="L102"/>
  <c r="N105"/>
  <c r="N102"/>
  <c r="O105"/>
  <c r="Q105"/>
  <c r="Q102"/>
  <c r="R105"/>
  <c r="J107"/>
  <c r="J129"/>
  <c r="J128"/>
  <c r="J123"/>
  <c r="J122"/>
  <c r="J110"/>
  <c r="J109"/>
  <c r="R136"/>
  <c r="Q136"/>
  <c r="N50"/>
  <c r="P136"/>
  <c r="O136"/>
  <c r="N136"/>
  <c r="N135"/>
  <c r="M136"/>
  <c r="J50"/>
  <c r="L136"/>
  <c r="L135"/>
  <c r="K136"/>
  <c r="H50"/>
  <c r="R135"/>
  <c r="Q135"/>
  <c r="P135"/>
  <c r="R133"/>
  <c r="Q133"/>
  <c r="O133"/>
  <c r="N133"/>
  <c r="L133"/>
  <c r="K133"/>
  <c r="R132"/>
  <c r="Q132"/>
  <c r="O132"/>
  <c r="N132"/>
  <c r="L132"/>
  <c r="K132"/>
  <c r="Q126"/>
  <c r="K126"/>
  <c r="R121"/>
  <c r="R120"/>
  <c r="Q121"/>
  <c r="Q120"/>
  <c r="N121"/>
  <c r="N120"/>
  <c r="L121"/>
  <c r="L120"/>
  <c r="K121"/>
  <c r="K120"/>
  <c r="K116"/>
  <c r="H42"/>
  <c r="O102"/>
  <c r="K102"/>
  <c r="R102"/>
  <c r="R94"/>
  <c r="Q94"/>
  <c r="O94"/>
  <c r="O93"/>
  <c r="N94"/>
  <c r="L94"/>
  <c r="K94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88"/>
  <c r="E88"/>
  <c r="F88"/>
  <c r="G88"/>
  <c r="H88"/>
  <c r="I88"/>
  <c r="J88"/>
  <c r="K88"/>
  <c r="L88"/>
  <c r="M88"/>
  <c r="N88"/>
  <c r="O88"/>
  <c r="P88"/>
  <c r="Q88"/>
  <c r="R88"/>
  <c r="O50"/>
  <c r="M50"/>
  <c r="L50"/>
  <c r="K50"/>
  <c r="I50"/>
  <c r="F33"/>
  <c r="G33"/>
  <c r="H33"/>
  <c r="I33"/>
  <c r="J33"/>
  <c r="K33"/>
  <c r="L33"/>
  <c r="M33"/>
  <c r="N33"/>
  <c r="O33"/>
  <c r="D42" i="59"/>
  <c r="P133" i="61"/>
  <c r="P132"/>
  <c r="D31" i="59"/>
  <c r="D30"/>
  <c r="D21"/>
  <c r="D20"/>
  <c r="D42" i="58"/>
  <c r="M132" i="61"/>
  <c r="D31" i="58"/>
  <c r="D30"/>
  <c r="D21"/>
  <c r="D20"/>
  <c r="D15"/>
  <c r="D14"/>
  <c r="D14" i="59"/>
  <c r="D51" i="50"/>
  <c r="J133" i="61"/>
  <c r="J132"/>
  <c r="G49" s="1"/>
  <c r="D33" i="49"/>
  <c r="P94" i="61"/>
  <c r="D14" i="49"/>
  <c r="J97" i="61"/>
  <c r="D16" i="40"/>
  <c r="D14"/>
  <c r="D21" i="50"/>
  <c r="D20"/>
  <c r="G27" i="40"/>
  <c r="D15" i="50"/>
  <c r="D14"/>
  <c r="D30"/>
  <c r="D29"/>
  <c r="G25" i="49"/>
  <c r="G27"/>
  <c r="G25" i="48"/>
  <c r="G27"/>
  <c r="K46" i="40"/>
  <c r="J190" i="61"/>
  <c r="J189" s="1"/>
  <c r="D14" i="48"/>
  <c r="D22" i="62"/>
  <c r="J113" i="61"/>
  <c r="J96"/>
  <c r="D27" i="69"/>
  <c r="N188" i="61"/>
  <c r="N187"/>
  <c r="N186"/>
  <c r="N185"/>
  <c r="J192"/>
  <c r="M117"/>
  <c r="M116"/>
  <c r="J42"/>
  <c r="P189"/>
  <c r="J121"/>
  <c r="G45" s="1"/>
  <c r="M105"/>
  <c r="M121"/>
  <c r="M120"/>
  <c r="M127"/>
  <c r="M126"/>
  <c r="P121"/>
  <c r="P120"/>
  <c r="P127"/>
  <c r="P126"/>
  <c r="O188"/>
  <c r="O187"/>
  <c r="O186"/>
  <c r="O185"/>
  <c r="I37"/>
  <c r="K93"/>
  <c r="D24" i="71"/>
  <c r="P103" i="61"/>
  <c r="P102"/>
  <c r="J112"/>
  <c r="G49" i="40"/>
  <c r="L93" i="61"/>
  <c r="L119"/>
  <c r="J120"/>
  <c r="J127"/>
  <c r="G47" s="1"/>
  <c r="D46" i="59"/>
  <c r="Q119" i="61"/>
  <c r="N119"/>
  <c r="D62" i="48"/>
  <c r="M103" i="61"/>
  <c r="M102" s="1"/>
  <c r="M93" s="1"/>
  <c r="M92" s="1"/>
  <c r="M91" s="1"/>
  <c r="J37"/>
  <c r="M94"/>
  <c r="K188"/>
  <c r="K187"/>
  <c r="K186"/>
  <c r="K185"/>
  <c r="N66"/>
  <c r="N65"/>
  <c r="Q188"/>
  <c r="Q187"/>
  <c r="Q186"/>
  <c r="Q185"/>
  <c r="O66"/>
  <c r="O65"/>
  <c r="R188"/>
  <c r="R187"/>
  <c r="R186"/>
  <c r="R185"/>
  <c r="P93"/>
  <c r="H37"/>
  <c r="K135"/>
  <c r="D135"/>
  <c r="D136"/>
  <c r="D137"/>
  <c r="D138"/>
  <c r="D139"/>
  <c r="D140"/>
  <c r="D141"/>
  <c r="D142"/>
  <c r="D143"/>
  <c r="D144"/>
  <c r="D145"/>
  <c r="D146"/>
  <c r="D147"/>
  <c r="M191"/>
  <c r="J191"/>
  <c r="G68" s="1"/>
  <c r="P191"/>
  <c r="P188"/>
  <c r="P187"/>
  <c r="P186"/>
  <c r="M188"/>
  <c r="M187"/>
  <c r="M186"/>
  <c r="K119"/>
  <c r="K92"/>
  <c r="K91"/>
  <c r="O44"/>
  <c r="R119"/>
  <c r="K44"/>
  <c r="N44"/>
  <c r="M135"/>
  <c r="O135"/>
  <c r="O37"/>
  <c r="O36"/>
  <c r="O35"/>
  <c r="H44"/>
  <c r="I44"/>
  <c r="I36"/>
  <c r="I35"/>
  <c r="D55" i="50"/>
  <c r="K37" i="61"/>
  <c r="K36"/>
  <c r="K35"/>
  <c r="N93"/>
  <c r="N92"/>
  <c r="N91"/>
  <c r="N37"/>
  <c r="N36"/>
  <c r="N35"/>
  <c r="Q93"/>
  <c r="Q92"/>
  <c r="Q91"/>
  <c r="L44"/>
  <c r="O119"/>
  <c r="O92"/>
  <c r="O91"/>
  <c r="M66"/>
  <c r="L37"/>
  <c r="H66"/>
  <c r="H65"/>
  <c r="L92"/>
  <c r="L91"/>
  <c r="R93"/>
  <c r="R92"/>
  <c r="R91"/>
  <c r="G52"/>
  <c r="J44"/>
  <c r="M119"/>
  <c r="M37"/>
  <c r="M36"/>
  <c r="M44"/>
  <c r="P119"/>
  <c r="P92"/>
  <c r="P91" s="1"/>
  <c r="P90" s="1"/>
  <c r="K66"/>
  <c r="K65"/>
  <c r="L66"/>
  <c r="L65"/>
  <c r="I66"/>
  <c r="I65"/>
  <c r="G70"/>
  <c r="G69"/>
  <c r="J194"/>
  <c r="J139"/>
  <c r="J105"/>
  <c r="J102" s="1"/>
  <c r="J95"/>
  <c r="J94"/>
  <c r="L36"/>
  <c r="L35"/>
  <c r="H36"/>
  <c r="H35"/>
  <c r="J36"/>
  <c r="L90"/>
  <c r="L89"/>
  <c r="O90"/>
  <c r="O89"/>
  <c r="Q90"/>
  <c r="Q89"/>
  <c r="N90"/>
  <c r="N89"/>
  <c r="R89"/>
  <c r="R90"/>
  <c r="K89"/>
  <c r="K90"/>
  <c r="N34"/>
  <c r="L34"/>
  <c r="I34"/>
  <c r="O34"/>
  <c r="H34"/>
  <c r="D148"/>
  <c r="K34"/>
  <c r="J66"/>
  <c r="G3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J206"/>
  <c r="J205" s="1"/>
  <c r="J204" s="1"/>
  <c r="M206"/>
  <c r="P206"/>
  <c r="M205"/>
  <c r="P205"/>
  <c r="G40" l="1"/>
  <c r="J93"/>
  <c r="G67"/>
  <c r="G66" s="1"/>
  <c r="G65" s="1"/>
  <c r="J188"/>
  <c r="J187" s="1"/>
  <c r="J186" s="1"/>
  <c r="J185" s="1"/>
  <c r="G51"/>
  <c r="G50" s="1"/>
  <c r="J135"/>
  <c r="J73"/>
  <c r="M198"/>
  <c r="M197" s="1"/>
  <c r="M185" s="1"/>
  <c r="J56"/>
  <c r="J71"/>
  <c r="J65" s="1"/>
  <c r="M55"/>
  <c r="M35" s="1"/>
  <c r="G48"/>
  <c r="J126"/>
  <c r="J119" s="1"/>
  <c r="J60"/>
  <c r="J59" s="1"/>
  <c r="M166"/>
  <c r="J78"/>
  <c r="J77" s="1"/>
  <c r="J74" s="1"/>
  <c r="M211"/>
  <c r="M210" s="1"/>
  <c r="M204" s="1"/>
  <c r="M73"/>
  <c r="M71" s="1"/>
  <c r="M65" s="1"/>
  <c r="P198"/>
  <c r="P197" s="1"/>
  <c r="P185" s="1"/>
  <c r="G37"/>
  <c r="G44"/>
  <c r="M148"/>
  <c r="M90" s="1"/>
  <c r="M89" s="1"/>
  <c r="M214" s="1"/>
  <c r="M215" s="1"/>
  <c r="P211"/>
  <c r="P210" s="1"/>
  <c r="P204" s="1"/>
  <c r="P89" s="1"/>
  <c r="P214" s="1"/>
  <c r="P215" s="1"/>
  <c r="G36" l="1"/>
  <c r="G35" s="1"/>
  <c r="G34" s="1"/>
  <c r="G79" s="1"/>
  <c r="G80" s="1"/>
  <c r="M34"/>
  <c r="M79" s="1"/>
  <c r="M80" s="1"/>
  <c r="J55"/>
  <c r="J35" s="1"/>
  <c r="J34" s="1"/>
  <c r="J79" s="1"/>
  <c r="J80" s="1"/>
  <c r="J92"/>
  <c r="J91" s="1"/>
  <c r="J90" s="1"/>
  <c r="J89" s="1"/>
  <c r="J214" s="1"/>
  <c r="J215" s="1"/>
</calcChain>
</file>

<file path=xl/sharedStrings.xml><?xml version="1.0" encoding="utf-8"?>
<sst xmlns="http://schemas.openxmlformats.org/spreadsheetml/2006/main" count="887" uniqueCount="238">
  <si>
    <t>А. А. Сердюкова</t>
  </si>
  <si>
    <t>ИТОГО</t>
  </si>
  <si>
    <t>Утверждаю</t>
  </si>
  <si>
    <t>Дата</t>
  </si>
  <si>
    <t>Получатель бюджетных средств:</t>
  </si>
  <si>
    <t>Распорядитель бюджетных средств</t>
  </si>
  <si>
    <t>Главный распорядитель бюджетных средств:</t>
  </si>
  <si>
    <t>Наименование бюджета:</t>
  </si>
  <si>
    <t>Единица измерения:</t>
  </si>
  <si>
    <t>руб.</t>
  </si>
  <si>
    <t>по ОКЕИ</t>
  </si>
  <si>
    <t>Наименование показателя</t>
  </si>
  <si>
    <t>Код строки</t>
  </si>
  <si>
    <t>в валюте</t>
  </si>
  <si>
    <t>Оплата труда и начисления на выплаты по оплате труда</t>
  </si>
  <si>
    <t>Заработная плата</t>
  </si>
  <si>
    <t>Начисления на выплаты по оплате труда</t>
  </si>
  <si>
    <t>Прочие выплаты</t>
  </si>
  <si>
    <t>Оплата работ, услуг</t>
  </si>
  <si>
    <t>Транспортные услуги</t>
  </si>
  <si>
    <t>Услуги связи</t>
  </si>
  <si>
    <t>Коммунальные услуги</t>
  </si>
  <si>
    <t>оплата услуг газоснабжения</t>
  </si>
  <si>
    <t>оплата услуг отопления</t>
  </si>
  <si>
    <t>электроэнергия</t>
  </si>
  <si>
    <t>водоснабжение</t>
  </si>
  <si>
    <t>вывоз ЖБО</t>
  </si>
  <si>
    <t>Работы, услуги по содержанию имущества</t>
  </si>
  <si>
    <t>Прочие работы, услуги</t>
  </si>
  <si>
    <t>Прочие расходы</t>
  </si>
  <si>
    <t>Поступления нефинансовых активов</t>
  </si>
  <si>
    <t>Увеличение стоимости основных средств</t>
  </si>
  <si>
    <t>Увеличение стоимости материальных запасов</t>
  </si>
  <si>
    <t>РАСЧЕТНЫЕ ПОКАЗАТЕЛИ</t>
  </si>
  <si>
    <t>1. Расчет расходов по подстатье 211 "Заработная плата"</t>
  </si>
  <si>
    <t>№ п/п</t>
  </si>
  <si>
    <t>Наименование расчетного показателя</t>
  </si>
  <si>
    <t>Сумма расходов (рублей)</t>
  </si>
  <si>
    <t>в том числе               субвенция</t>
  </si>
  <si>
    <t xml:space="preserve">                                 местный бюджет</t>
  </si>
  <si>
    <t>2. Расчет расходов по подстатье 212 "Прочие выплаты"</t>
  </si>
  <si>
    <t>количество сотрудников</t>
  </si>
  <si>
    <t>количество месяцев</t>
  </si>
  <si>
    <t>стоимость</t>
  </si>
  <si>
    <t>Начисления на выплаты по оплате труда  (30,2%)</t>
  </si>
  <si>
    <t>в том числе             субвенция</t>
  </si>
  <si>
    <t>в том числе           соц страх (3,1%)</t>
  </si>
  <si>
    <t xml:space="preserve">                            прочие отчисления (27,1%)</t>
  </si>
  <si>
    <t xml:space="preserve">                               местный бюджет</t>
  </si>
  <si>
    <t>4. Расчет расходов по подстатье 221 "Услуги связи"</t>
  </si>
  <si>
    <t>Предоставление доступа к сети местной телефонной связи, предоставление в пользование абонентской линии, а также предоставление местных телефонных соединений</t>
  </si>
  <si>
    <t>Услуги по подключению к сети передачи данных и предоставление доступа в глобальную сеть Интернет</t>
  </si>
  <si>
    <t>5. Расчет расходов по подстатье 223 "Коммунальные услуги"</t>
  </si>
  <si>
    <t>стоимость за единицу потребления</t>
  </si>
  <si>
    <t>количество</t>
  </si>
  <si>
    <t>6. Расчет расходов по подстатье 225 "услуги по содержанию имущества"</t>
  </si>
  <si>
    <t>итого</t>
  </si>
  <si>
    <t>Директор -главный бухгалтер</t>
  </si>
  <si>
    <t>Подача абоненту через присоединенную сеть из централизованных систем холодного водоснабжения</t>
  </si>
  <si>
    <t>Администрация Руднянского муниципального района</t>
  </si>
  <si>
    <t>Осуществление комплекса организационно и технологических связанных действий, обеспечивающих передачу электрической энергии через технические устройства электрических сетей, Продажа электрической энергии, качество которой соответствует требованиям технических регламентов, а до принятия соответствующих регламентов требованиям ГОСТа 13109-97,в точки поставки</t>
  </si>
  <si>
    <t>Обеспечение деятельности казенных учреждений дошкольного образования за счет средств местного бюджета</t>
  </si>
  <si>
    <t>Субвенция из областного бюджета на осуществление образовательго процесса муниципальными дошкольными образовательными организациями</t>
  </si>
  <si>
    <t>Уплата налогов и сборов органами государственной власти и казенными учреждениями</t>
  </si>
  <si>
    <t>подмены</t>
  </si>
  <si>
    <t>абонентская плата</t>
  </si>
  <si>
    <t>минуты</t>
  </si>
  <si>
    <t>ст-ть 1 точки/минуты</t>
  </si>
  <si>
    <t>количество месяцев/минут</t>
  </si>
  <si>
    <t>Сумма расходов (гр. 3*гр.4*гр.5) (рублей)</t>
  </si>
  <si>
    <t>Сумма расходов (гр.3*гр.4) (рублей)</t>
  </si>
  <si>
    <t>дефлятор</t>
  </si>
  <si>
    <t>Сумма расходов (гр.3*гр.4*гр5) (рублей)</t>
  </si>
  <si>
    <t>3. Расчет расходов по подстатье 213 "Начисления на выплаты по оплате труда"</t>
  </si>
  <si>
    <t xml:space="preserve">стоимость за единицу </t>
  </si>
  <si>
    <t>Сумма расходов (гр.3*гр4) (рублей)</t>
  </si>
  <si>
    <t>кол-во месяцев</t>
  </si>
  <si>
    <t>7. Расчет расходов по подстатье 226 "Прочие работы, услуги"</t>
  </si>
  <si>
    <t>Сумма расходов в квартал (рублей)</t>
  </si>
  <si>
    <t>Дошкольное образование</t>
  </si>
  <si>
    <t>Глава Руднянского муниципального района</t>
  </si>
  <si>
    <t>Продление домена официального сайта учреждения</t>
  </si>
  <si>
    <t>Подача поставщиком присоеденённую сеть тепловой энергии в горячей воде абоненту</t>
  </si>
  <si>
    <t>УТВЕРЖДАЮ</t>
  </si>
  <si>
    <t>Субвенция из областного бюджета на осуществление образовательго процесса муниципальными дошкольными образовательными организациями (оплата труда педагогического персонала)</t>
  </si>
  <si>
    <t>Субвенция из областного бюджета на осуществление образовательго процесса муниципальными дошкольными образовательными организациями (учебные расходы)</t>
  </si>
  <si>
    <t>педагогические работники</t>
  </si>
  <si>
    <t>прочий персонал</t>
  </si>
  <si>
    <t>Приобретение игр, игрушек, учебных пособий</t>
  </si>
  <si>
    <t>Субвенция из областного бюджета на осуществление образовательго процесса муниципальными дошкольными образовательными организациями (оплата труда прочего персонала)</t>
  </si>
  <si>
    <t>командировочные расходы</t>
  </si>
  <si>
    <t>суточные</t>
  </si>
  <si>
    <t>услуги охраны</t>
  </si>
  <si>
    <t>*</t>
  </si>
  <si>
    <t>подмены пед работники</t>
  </si>
  <si>
    <t>прочие работники</t>
  </si>
  <si>
    <t>по тарификации 260354.81*12 мес</t>
  </si>
  <si>
    <t>0110180010</t>
  </si>
  <si>
    <t>0100000000</t>
  </si>
  <si>
    <t>Подпрограмма "Развитие дошкольного, общего образования и дополнительного образования"</t>
  </si>
  <si>
    <t>0110100000</t>
  </si>
  <si>
    <t>0110100040</t>
  </si>
  <si>
    <t>0110170352</t>
  </si>
  <si>
    <t>0110170350</t>
  </si>
  <si>
    <t>0110170351</t>
  </si>
  <si>
    <t>0110170353</t>
  </si>
  <si>
    <t xml:space="preserve"> по тарификации (янв-апр) 72607.31*4 мес</t>
  </si>
  <si>
    <t xml:space="preserve"> по тарификации (май-декаб) 82651.31 * 8 мес</t>
  </si>
  <si>
    <t>Образование</t>
  </si>
  <si>
    <t>Расходы на питание за счет родительской платы по учреждениям дошкольного образования</t>
  </si>
  <si>
    <t>0110100045</t>
  </si>
  <si>
    <t>_____________ Н. П. Квитко</t>
  </si>
  <si>
    <t>Приложение № 1</t>
  </si>
  <si>
    <t>к Порядку составления,утверждения и ведения бюджетных смет казенных учреждений,подведомственных администрации Руднянского муниципального района</t>
  </si>
  <si>
    <t>(наименование должности лица, утверждающего смету;</t>
  </si>
  <si>
    <t>наименование главного распорядителя (распорядителя) бюджетных средств; учреждения)</t>
  </si>
  <si>
    <t>подпись</t>
  </si>
  <si>
    <t>(расшифровка подписи)</t>
  </si>
  <si>
    <t>"      "</t>
  </si>
  <si>
    <t xml:space="preserve">    20     г.</t>
  </si>
  <si>
    <t>Коды</t>
  </si>
  <si>
    <t xml:space="preserve">            Форма по ОКУД</t>
  </si>
  <si>
    <t xml:space="preserve">   по Сводному реестру</t>
  </si>
  <si>
    <t xml:space="preserve">                Глава по БК</t>
  </si>
  <si>
    <t xml:space="preserve">                    по ОКТМО</t>
  </si>
  <si>
    <t>бюджет Руднянского муниципального района</t>
  </si>
  <si>
    <t>Раздел 1. Итоговые показатели бюджетной сметы</t>
  </si>
  <si>
    <t>Код по бюджетной классификации Российской Федерации</t>
  </si>
  <si>
    <t>Код аналитического показателя</t>
  </si>
  <si>
    <t>Сумма</t>
  </si>
  <si>
    <t>раздел</t>
  </si>
  <si>
    <t>подраздел</t>
  </si>
  <si>
    <t>целевая статья</t>
  </si>
  <si>
    <t>вид расходов</t>
  </si>
  <si>
    <t>в рублях (рублевом эквиваленте)</t>
  </si>
  <si>
    <t>код валюты по ОКВ</t>
  </si>
  <si>
    <t xml:space="preserve">Итого по коду БК </t>
  </si>
  <si>
    <t>х</t>
  </si>
  <si>
    <t xml:space="preserve">Всего </t>
  </si>
  <si>
    <t xml:space="preserve">Раздел 2. Лимиты бюджетных обязательств по расходам получателя бюджетных средств 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</si>
  <si>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</si>
  <si>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</si>
  <si>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Руководитель учреждения</t>
  </si>
  <si>
    <t>(уполномоченное лицо)</t>
  </si>
  <si>
    <t>должность</t>
  </si>
  <si>
    <t>фамилия инициалы</t>
  </si>
  <si>
    <t>Исполнитель</t>
  </si>
  <si>
    <t>МКДОУ Руднянский детский сад "Огонек"</t>
  </si>
  <si>
    <t>количество дней</t>
  </si>
  <si>
    <t>обращение с ТКО</t>
  </si>
  <si>
    <t>Н. П. Квитко</t>
  </si>
  <si>
    <t>твердые коммунальные отходы</t>
  </si>
  <si>
    <t>Социальное обеспечение</t>
  </si>
  <si>
    <t>Социальные пособия и компенсации персоналу в денежной форме</t>
  </si>
  <si>
    <t>Муниципальная программа "Развитие образования в Руднянском муниципальном районе"</t>
  </si>
  <si>
    <t>компенсация услуг сотовой связи</t>
  </si>
  <si>
    <t>приобретение дезинфецирующих средств</t>
  </si>
  <si>
    <t>011010040</t>
  </si>
  <si>
    <t>Заведующий МКДОУ Руднянский детский сад "Огонек"</t>
  </si>
  <si>
    <t>8. Расчет расходов по подстатье 266 "Социальные пособия и компенсации персоналу в денежной форме"</t>
  </si>
  <si>
    <t>выходное пособие при сокращении штатых сотрудников</t>
  </si>
  <si>
    <t>пособие за первые три дня временной нетрудоспособности за счет средств работодателя в случае заболевания работника</t>
  </si>
  <si>
    <t>за счет средств родительской платы</t>
  </si>
  <si>
    <t>приобретение хозяйственных товаров и моющих средств</t>
  </si>
  <si>
    <t>В. А. Полетаев</t>
  </si>
  <si>
    <t>2. Расчет расходов по подстатье 213 "Начисления на выплаты по оплате труда"</t>
  </si>
  <si>
    <t>3. Расчет расходов по подстатье 266 "Социальные пособия и компенсации персоналу в денежной форме"</t>
  </si>
  <si>
    <t>1. Расчет расходов по подстатье 226 "Прочие работы, услуги"</t>
  </si>
  <si>
    <t>Дополнительное образование</t>
  </si>
  <si>
    <t>Субсидия на решение вопросов местного значения в сфере дополнительного образования</t>
  </si>
  <si>
    <t>стоимость за 1 час с учетом НДФЛ и отчислений</t>
  </si>
  <si>
    <t>количество часов</t>
  </si>
  <si>
    <t>Проведение занятий по обучению финансовой грамотности</t>
  </si>
  <si>
    <t>в том числе</t>
  </si>
  <si>
    <t>обучение персонала</t>
  </si>
  <si>
    <t>2. Расчет расходов по подстатье 310 "Увеличение стоимости основных средств"</t>
  </si>
  <si>
    <t>приобретение учебной литературы</t>
  </si>
  <si>
    <t>приобретение канцелярских товаров(софинансирование из районного бюджета)</t>
  </si>
  <si>
    <t>заведующий</t>
  </si>
  <si>
    <t>санитарно-гигиенические мероприятия</t>
  </si>
  <si>
    <t>Услуги по организации питания, в т.ч.</t>
  </si>
  <si>
    <t>за счет районного бюджета</t>
  </si>
  <si>
    <t>приобретение канцелярских товаров(з счет средств облатного бюджета)</t>
  </si>
  <si>
    <t>к бюджетной смете расходов на 2026 год по МКДОУ Руднянский детский сад "Огонек"</t>
  </si>
  <si>
    <t>Всего по смете на 2026 год</t>
  </si>
  <si>
    <t>аккарицидная обработка от клещей</t>
  </si>
  <si>
    <t>т/о видеонаблюдения</t>
  </si>
  <si>
    <t>контур</t>
  </si>
  <si>
    <t>1. Расчет расходов по подстатье 291 "Налоги, пошлины и сборы"</t>
  </si>
  <si>
    <t>налог на имущество</t>
  </si>
  <si>
    <t>к бюджетной смете расходов на 2026 год</t>
  </si>
  <si>
    <t>дератизация</t>
  </si>
  <si>
    <t>Гл.экономист</t>
  </si>
  <si>
    <t>И. Н. Нароженко</t>
  </si>
  <si>
    <t>к бюджетной смете расходов на 2027 год по МКДОУ Руднянский детский сад "Огонек"</t>
  </si>
  <si>
    <t>Всего по смете на 2027 год</t>
  </si>
  <si>
    <t>к бюджетной смете расходов на 2027 год</t>
  </si>
  <si>
    <t>Осуществление комплекса организационно и технологических связанных действий, обеспечивающих передачу электрической энергии через технические устройства электрических сетей, Продажа электрической энергии, качество которой соответствует требованиям технических регламентов, а до принятия соответствующих регламентов требованиям ГОСТа 13109-97,в точки поставки(кредиторская задолженость)</t>
  </si>
  <si>
    <t>Оплата кредиторской задолженности</t>
  </si>
  <si>
    <t>0110180080</t>
  </si>
  <si>
    <t>гл.экономист МКУ МЦБ</t>
  </si>
  <si>
    <t>БЮДЖЕТНАЯ СМЕТА НА 2026 ФИНАНСОВЫЙ ГОД</t>
  </si>
  <si>
    <t>(НА 2026 ФИНАНСОВЫЙ ГОД И ПЛАНОВЫЙ ПЕРИОД 2027 И 2028 ГОДОВ)</t>
  </si>
  <si>
    <t>от  " 29 " декабря 2025 г.</t>
  </si>
  <si>
    <t xml:space="preserve">на 2026 год (на текущий финансовый год) </t>
  </si>
  <si>
    <t xml:space="preserve">на 2027 год (на первый год планового периода) </t>
  </si>
  <si>
    <t xml:space="preserve">на 2028 год (на второй год планового периода) </t>
  </si>
  <si>
    <t>от 0 до 2-х лет:   2324 д/д * 96 руб</t>
  </si>
  <si>
    <t>от 3-х до 7 лет:   13761 д/д * 105 руб</t>
  </si>
  <si>
    <t>1.1.</t>
  </si>
  <si>
    <t>1.2.</t>
  </si>
  <si>
    <t>16085 д/д * 42.74 руб</t>
  </si>
  <si>
    <t>9. Расчет расходов по подстатье 340 "Увеличение стоимости материальных запасов"</t>
  </si>
  <si>
    <t>4. Расчет расходов по подстатье 340 "Увеличение стоимости материальных запасов"</t>
  </si>
  <si>
    <t>к бюджетной смете расходов на 2026 - 2028 год по МКДОУ Руднянский детский сад "Огонек"</t>
  </si>
  <si>
    <t>с 12.01.2026 по 31.05.2026</t>
  </si>
  <si>
    <t>с 01.09.2026 по 31.12.2026</t>
  </si>
  <si>
    <t>3. Расчет расходов по подстатье 340 "Увеличение стоимости материальных запасов"</t>
  </si>
  <si>
    <t>Всего по смете на 2026 - 2028 год</t>
  </si>
  <si>
    <t>обучение сотрудников</t>
  </si>
  <si>
    <t>Профессиональная подготовка, переподготовка и повышение квалификации</t>
  </si>
  <si>
    <t>Подпрограмма "Повышение финансовой грамотности населения Руднянского муниципального района Волгоградской области"</t>
  </si>
  <si>
    <t>0140000000</t>
  </si>
  <si>
    <t>0140171170</t>
  </si>
  <si>
    <t>к бюджетной смете расходов на 2026-2027 год по МКДОУ Руднянский детский сад "Огонек"</t>
  </si>
  <si>
    <t>Всего по смете на 2026-2027 год</t>
  </si>
  <si>
    <t>Непрограммные расходы органов местного самоуправления</t>
  </si>
  <si>
    <t>9900000000</t>
  </si>
  <si>
    <t>9900000040</t>
  </si>
  <si>
    <t>9900000045</t>
  </si>
  <si>
    <t>9900070350</t>
  </si>
  <si>
    <t>9900070351</t>
  </si>
  <si>
    <t>9900070352</t>
  </si>
  <si>
    <t>9900070353</t>
  </si>
  <si>
    <t>9900071170</t>
  </si>
  <si>
    <t>к бюджетной смете расходов на 2028 год по МКДОУ Руднянский детский сад "Огонек"</t>
  </si>
  <si>
    <t>Всего по смете на 2028 год</t>
  </si>
  <si>
    <t>к бюджетной смете расходов на 2028 год</t>
  </si>
</sst>
</file>

<file path=xl/styles.xml><?xml version="1.0" encoding="utf-8"?>
<styleSheet xmlns="http://schemas.openxmlformats.org/spreadsheetml/2006/main">
  <numFmts count="4">
    <numFmt numFmtId="172" formatCode="0.0"/>
    <numFmt numFmtId="186" formatCode="00"/>
    <numFmt numFmtId="187" formatCode="0000000"/>
    <numFmt numFmtId="189" formatCode="0000000000"/>
  </numFmts>
  <fonts count="33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"/>
      <family val="2"/>
      <charset val="204"/>
    </font>
    <font>
      <b/>
      <i/>
      <sz val="7"/>
      <name val="Arial Cyr"/>
      <charset val="204"/>
    </font>
    <font>
      <sz val="9"/>
      <name val="Arial"/>
      <family val="2"/>
      <charset val="204"/>
    </font>
    <font>
      <b/>
      <sz val="9"/>
      <name val="Arial Cyr"/>
      <charset val="204"/>
    </font>
    <font>
      <i/>
      <sz val="7"/>
      <name val="Arial Cyr"/>
      <charset val="204"/>
    </font>
    <font>
      <sz val="10"/>
      <color indexed="12"/>
      <name val="Arial Cyr"/>
      <charset val="204"/>
    </font>
    <font>
      <i/>
      <sz val="8"/>
      <name val="Arial Cyr"/>
      <charset val="204"/>
    </font>
    <font>
      <i/>
      <sz val="9"/>
      <name val="Arial Cyr"/>
      <charset val="204"/>
    </font>
    <font>
      <sz val="7"/>
      <name val="Arial"/>
      <family val="2"/>
      <charset val="204"/>
    </font>
    <font>
      <b/>
      <i/>
      <sz val="8"/>
      <name val="Arial Cyr"/>
      <charset val="204"/>
    </font>
    <font>
      <b/>
      <i/>
      <sz val="9"/>
      <name val="Arial Cyr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b/>
      <i/>
      <sz val="7"/>
      <name val="Arial"/>
      <family val="2"/>
      <charset val="204"/>
    </font>
    <font>
      <i/>
      <sz val="7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9"/>
      <color rgb="FFFF0000"/>
      <name val="Arial Cyr"/>
      <charset val="204"/>
    </font>
    <font>
      <sz val="10"/>
      <color rgb="FFC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/>
    <xf numFmtId="0" fontId="2" fillId="0" borderId="0"/>
  </cellStyleXfs>
  <cellXfs count="278">
    <xf numFmtId="0" fontId="0" fillId="0" borderId="0" xfId="0" applyNumberFormat="1" applyFont="1" applyFill="1" applyBorder="1" applyAlignment="1" applyProtection="1">
      <alignment vertical="top"/>
    </xf>
    <xf numFmtId="0" fontId="3" fillId="0" borderId="0" xfId="3" applyFont="1"/>
    <xf numFmtId="0" fontId="4" fillId="0" borderId="0" xfId="3" applyFont="1"/>
    <xf numFmtId="0" fontId="5" fillId="0" borderId="0" xfId="3" applyFont="1"/>
    <xf numFmtId="0" fontId="5" fillId="0" borderId="1" xfId="3" applyFont="1" applyFill="1" applyBorder="1"/>
    <xf numFmtId="0" fontId="5" fillId="0" borderId="1" xfId="3" applyFont="1" applyFill="1" applyBorder="1" applyAlignment="1">
      <alignment wrapText="1"/>
    </xf>
    <xf numFmtId="0" fontId="5" fillId="0" borderId="1" xfId="3" applyFont="1" applyFill="1" applyBorder="1" applyAlignment="1">
      <alignment horizontal="center" wrapText="1"/>
    </xf>
    <xf numFmtId="0" fontId="2" fillId="0" borderId="0" xfId="4" applyFont="1"/>
    <xf numFmtId="0" fontId="2" fillId="0" borderId="0" xfId="4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3" fillId="0" borderId="1" xfId="4" applyFon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2" fillId="0" borderId="0" xfId="4" applyFont="1" applyAlignment="1">
      <alignment wrapText="1"/>
    </xf>
    <xf numFmtId="0" fontId="2" fillId="0" borderId="1" xfId="4" applyFont="1" applyBorder="1" applyAlignment="1">
      <alignment wrapText="1"/>
    </xf>
    <xf numFmtId="0" fontId="2" fillId="0" borderId="0" xfId="4" applyFont="1" applyBorder="1" applyAlignment="1">
      <alignment wrapText="1"/>
    </xf>
    <xf numFmtId="0" fontId="2" fillId="0" borderId="0" xfId="4" applyFont="1" applyBorder="1" applyAlignment="1">
      <alignment horizontal="left" wrapText="1"/>
    </xf>
    <xf numFmtId="186" fontId="7" fillId="0" borderId="1" xfId="3" applyNumberFormat="1" applyFont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0" fontId="7" fillId="0" borderId="1" xfId="3" applyFont="1" applyFill="1" applyBorder="1" applyAlignment="1">
      <alignment wrapText="1"/>
    </xf>
    <xf numFmtId="0" fontId="2" fillId="0" borderId="0" xfId="4" applyFont="1" applyAlignment="1"/>
    <xf numFmtId="0" fontId="2" fillId="0" borderId="1" xfId="4" applyFont="1" applyBorder="1"/>
    <xf numFmtId="0" fontId="2" fillId="0" borderId="1" xfId="4" applyFont="1" applyFill="1" applyBorder="1"/>
    <xf numFmtId="186" fontId="12" fillId="0" borderId="1" xfId="3" applyNumberFormat="1" applyFont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0" fontId="12" fillId="0" borderId="1" xfId="3" applyFont="1" applyFill="1" applyBorder="1" applyAlignment="1">
      <alignment wrapText="1"/>
    </xf>
    <xf numFmtId="0" fontId="2" fillId="0" borderId="1" xfId="4" applyFont="1" applyFill="1" applyBorder="1" applyAlignment="1">
      <alignment horizontal="center" wrapText="1"/>
    </xf>
    <xf numFmtId="0" fontId="2" fillId="0" borderId="2" xfId="4" applyFont="1" applyBorder="1" applyAlignment="1">
      <alignment horizontal="left" wrapText="1"/>
    </xf>
    <xf numFmtId="4" fontId="2" fillId="0" borderId="1" xfId="4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2" fillId="0" borderId="2" xfId="4" applyFont="1" applyBorder="1" applyAlignment="1">
      <alignment horizontal="center" wrapText="1"/>
    </xf>
    <xf numFmtId="0" fontId="9" fillId="0" borderId="2" xfId="4" applyFont="1" applyBorder="1" applyAlignment="1">
      <alignment horizontal="left" wrapText="1"/>
    </xf>
    <xf numFmtId="0" fontId="2" fillId="0" borderId="1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1" xfId="4" applyFont="1" applyBorder="1" applyAlignment="1">
      <alignment horizontal="left" wrapText="1"/>
    </xf>
    <xf numFmtId="0" fontId="3" fillId="0" borderId="2" xfId="4" applyFont="1" applyBorder="1" applyAlignment="1">
      <alignment horizontal="center" wrapText="1"/>
    </xf>
    <xf numFmtId="0" fontId="8" fillId="0" borderId="2" xfId="4" applyFont="1" applyBorder="1" applyAlignment="1">
      <alignment horizontal="left" wrapText="1"/>
    </xf>
    <xf numFmtId="0" fontId="3" fillId="0" borderId="2" xfId="4" applyFont="1" applyBorder="1" applyAlignment="1">
      <alignment horizontal="left" wrapText="1"/>
    </xf>
    <xf numFmtId="4" fontId="8" fillId="0" borderId="1" xfId="4" applyNumberFormat="1" applyFont="1" applyBorder="1" applyAlignment="1">
      <alignment horizontal="center" wrapText="1"/>
    </xf>
    <xf numFmtId="4" fontId="2" fillId="0" borderId="1" xfId="4" applyNumberFormat="1" applyFont="1" applyBorder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8" fillId="0" borderId="2" xfId="4" applyFont="1" applyFill="1" applyBorder="1" applyAlignment="1">
      <alignment horizontal="left"/>
    </xf>
    <xf numFmtId="0" fontId="4" fillId="0" borderId="2" xfId="4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3" fillId="0" borderId="1" xfId="4" applyNumberFormat="1" applyFont="1" applyBorder="1" applyAlignment="1">
      <alignment wrapText="1"/>
    </xf>
    <xf numFmtId="0" fontId="3" fillId="0" borderId="1" xfId="4" applyFont="1" applyBorder="1" applyAlignment="1">
      <alignment horizontal="center"/>
    </xf>
    <xf numFmtId="0" fontId="4" fillId="0" borderId="1" xfId="4" applyNumberFormat="1" applyFont="1" applyBorder="1" applyAlignment="1">
      <alignment horizontal="center" wrapText="1"/>
    </xf>
    <xf numFmtId="2" fontId="4" fillId="0" borderId="1" xfId="4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0" borderId="1" xfId="4" applyFont="1" applyBorder="1" applyAlignment="1">
      <alignment horizontal="center" wrapText="1"/>
    </xf>
    <xf numFmtId="0" fontId="14" fillId="0" borderId="1" xfId="4" applyFont="1" applyBorder="1" applyAlignment="1">
      <alignment horizontal="center"/>
    </xf>
    <xf numFmtId="0" fontId="4" fillId="0" borderId="0" xfId="4" applyFont="1"/>
    <xf numFmtId="0" fontId="3" fillId="0" borderId="0" xfId="4" applyFont="1"/>
    <xf numFmtId="0" fontId="8" fillId="0" borderId="1" xfId="4" applyFont="1" applyBorder="1"/>
    <xf numFmtId="0" fontId="1" fillId="0" borderId="1" xfId="0" applyFont="1" applyBorder="1" applyAlignment="1">
      <alignment horizontal="left" wrapText="1"/>
    </xf>
    <xf numFmtId="4" fontId="2" fillId="0" borderId="0" xfId="4" applyNumberFormat="1" applyFont="1"/>
    <xf numFmtId="0" fontId="11" fillId="0" borderId="2" xfId="0" applyFont="1" applyBorder="1" applyAlignment="1">
      <alignment horizontal="left" wrapText="1"/>
    </xf>
    <xf numFmtId="4" fontId="10" fillId="0" borderId="0" xfId="4" applyNumberFormat="1" applyFont="1" applyBorder="1" applyAlignment="1">
      <alignment horizontal="center" wrapText="1"/>
    </xf>
    <xf numFmtId="0" fontId="15" fillId="0" borderId="1" xfId="3" applyFont="1" applyFill="1" applyBorder="1" applyAlignment="1">
      <alignment wrapText="1"/>
    </xf>
    <xf numFmtId="0" fontId="8" fillId="0" borderId="1" xfId="4" applyFont="1" applyBorder="1" applyAlignment="1">
      <alignment wrapText="1"/>
    </xf>
    <xf numFmtId="0" fontId="6" fillId="0" borderId="1" xfId="4" applyFont="1" applyBorder="1" applyAlignment="1">
      <alignment wrapText="1"/>
    </xf>
    <xf numFmtId="0" fontId="8" fillId="0" borderId="0" xfId="4" applyFont="1"/>
    <xf numFmtId="2" fontId="14" fillId="0" borderId="1" xfId="4" applyNumberFormat="1" applyFont="1" applyBorder="1" applyAlignment="1">
      <alignment horizontal="center"/>
    </xf>
    <xf numFmtId="0" fontId="9" fillId="0" borderId="1" xfId="4" applyFont="1" applyBorder="1"/>
    <xf numFmtId="0" fontId="17" fillId="0" borderId="2" xfId="4" applyFont="1" applyBorder="1" applyAlignment="1">
      <alignment horizontal="left" wrapText="1"/>
    </xf>
    <xf numFmtId="0" fontId="9" fillId="0" borderId="1" xfId="4" applyFont="1" applyBorder="1" applyAlignment="1">
      <alignment horizontal="center"/>
    </xf>
    <xf numFmtId="0" fontId="10" fillId="0" borderId="1" xfId="4" applyFont="1" applyBorder="1" applyAlignment="1">
      <alignment wrapText="1"/>
    </xf>
    <xf numFmtId="0" fontId="9" fillId="0" borderId="1" xfId="4" applyFont="1" applyBorder="1" applyAlignment="1">
      <alignment wrapText="1"/>
    </xf>
    <xf numFmtId="0" fontId="18" fillId="0" borderId="2" xfId="4" applyFont="1" applyBorder="1" applyAlignment="1">
      <alignment horizontal="left" wrapText="1"/>
    </xf>
    <xf numFmtId="186" fontId="7" fillId="0" borderId="1" xfId="3" applyNumberFormat="1" applyFont="1" applyFill="1" applyBorder="1" applyAlignment="1">
      <alignment horizontal="center" wrapText="1"/>
    </xf>
    <xf numFmtId="49" fontId="7" fillId="0" borderId="1" xfId="3" applyNumberFormat="1" applyFont="1" applyFill="1" applyBorder="1" applyAlignment="1">
      <alignment horizontal="center" wrapText="1"/>
    </xf>
    <xf numFmtId="0" fontId="7" fillId="0" borderId="1" xfId="3" applyFont="1" applyFill="1" applyBorder="1" applyAlignment="1">
      <alignment horizontal="center" wrapText="1"/>
    </xf>
    <xf numFmtId="186" fontId="12" fillId="0" borderId="1" xfId="3" applyNumberFormat="1" applyFont="1" applyFill="1" applyBorder="1" applyAlignment="1">
      <alignment horizontal="center" wrapText="1"/>
    </xf>
    <xf numFmtId="49" fontId="12" fillId="0" borderId="1" xfId="3" applyNumberFormat="1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wrapText="1"/>
    </xf>
    <xf numFmtId="0" fontId="12" fillId="0" borderId="1" xfId="3" applyFont="1" applyFill="1" applyBorder="1"/>
    <xf numFmtId="186" fontId="5" fillId="0" borderId="1" xfId="3" applyNumberFormat="1" applyFont="1" applyFill="1" applyBorder="1" applyAlignment="1">
      <alignment horizontal="center" wrapText="1"/>
    </xf>
    <xf numFmtId="49" fontId="5" fillId="0" borderId="1" xfId="3" applyNumberFormat="1" applyFont="1" applyFill="1" applyBorder="1" applyAlignment="1">
      <alignment horizontal="center" wrapText="1"/>
    </xf>
    <xf numFmtId="0" fontId="7" fillId="0" borderId="1" xfId="3" applyFont="1" applyFill="1" applyBorder="1"/>
    <xf numFmtId="186" fontId="15" fillId="0" borderId="1" xfId="3" applyNumberFormat="1" applyFont="1" applyFill="1" applyBorder="1" applyAlignment="1">
      <alignment horizontal="center" wrapText="1"/>
    </xf>
    <xf numFmtId="49" fontId="15" fillId="0" borderId="1" xfId="3" applyNumberFormat="1" applyFont="1" applyFill="1" applyBorder="1" applyAlignment="1">
      <alignment horizontal="center" wrapText="1"/>
    </xf>
    <xf numFmtId="0" fontId="15" fillId="0" borderId="1" xfId="3" applyFont="1" applyFill="1" applyBorder="1" applyAlignment="1">
      <alignment horizontal="center" wrapText="1"/>
    </xf>
    <xf numFmtId="4" fontId="9" fillId="0" borderId="1" xfId="4" applyNumberFormat="1" applyFont="1" applyBorder="1" applyAlignment="1">
      <alignment horizontal="center"/>
    </xf>
    <xf numFmtId="4" fontId="2" fillId="0" borderId="1" xfId="4" applyNumberFormat="1" applyFont="1" applyBorder="1" applyAlignment="1">
      <alignment horizontal="center"/>
    </xf>
    <xf numFmtId="4" fontId="8" fillId="0" borderId="1" xfId="4" applyNumberFormat="1" applyFont="1" applyBorder="1" applyAlignment="1">
      <alignment horizontal="center"/>
    </xf>
    <xf numFmtId="4" fontId="14" fillId="0" borderId="1" xfId="4" applyNumberFormat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vertical="top"/>
    </xf>
    <xf numFmtId="0" fontId="19" fillId="0" borderId="0" xfId="3" applyFont="1"/>
    <xf numFmtId="0" fontId="19" fillId="0" borderId="0" xfId="3" applyFont="1" applyAlignment="1">
      <alignment wrapText="1"/>
    </xf>
    <xf numFmtId="0" fontId="20" fillId="0" borderId="3" xfId="3" applyFont="1" applyBorder="1"/>
    <xf numFmtId="0" fontId="4" fillId="0" borderId="3" xfId="3" applyFont="1" applyBorder="1" applyAlignment="1"/>
    <xf numFmtId="0" fontId="4" fillId="0" borderId="3" xfId="3" applyFont="1" applyBorder="1" applyAlignment="1">
      <alignment horizontal="center"/>
    </xf>
    <xf numFmtId="0" fontId="4" fillId="0" borderId="3" xfId="3" applyFont="1" applyBorder="1"/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9" fillId="0" borderId="0" xfId="1" applyNumberFormat="1" applyFont="1" applyFill="1" applyBorder="1" applyAlignment="1" applyProtection="1">
      <alignment horizontal="right" vertical="top"/>
    </xf>
    <xf numFmtId="0" fontId="19" fillId="0" borderId="0" xfId="1" applyNumberFormat="1" applyFont="1" applyFill="1" applyBorder="1" applyAlignment="1" applyProtection="1">
      <alignment vertical="top"/>
    </xf>
    <xf numFmtId="0" fontId="22" fillId="0" borderId="3" xfId="1" applyNumberFormat="1" applyFont="1" applyFill="1" applyBorder="1" applyAlignment="1" applyProtection="1">
      <alignment vertical="top"/>
    </xf>
    <xf numFmtId="0" fontId="11" fillId="0" borderId="3" xfId="1" applyNumberFormat="1" applyFont="1" applyFill="1" applyBorder="1" applyAlignment="1" applyProtection="1">
      <alignment vertical="top"/>
    </xf>
    <xf numFmtId="0" fontId="11" fillId="0" borderId="4" xfId="1" applyNumberFormat="1" applyFont="1" applyFill="1" applyBorder="1" applyAlignment="1" applyProtection="1">
      <alignment vertical="top"/>
    </xf>
    <xf numFmtId="0" fontId="22" fillId="0" borderId="4" xfId="1" applyNumberFormat="1" applyFont="1" applyFill="1" applyBorder="1" applyAlignment="1" applyProtection="1">
      <alignment vertical="top"/>
    </xf>
    <xf numFmtId="0" fontId="11" fillId="0" borderId="1" xfId="1" applyNumberFormat="1" applyFont="1" applyFill="1" applyBorder="1" applyAlignment="1" applyProtection="1">
      <alignment horizontal="center" vertical="top"/>
    </xf>
    <xf numFmtId="186" fontId="24" fillId="0" borderId="1" xfId="1" applyNumberFormat="1" applyFont="1" applyFill="1" applyBorder="1" applyAlignment="1" applyProtection="1">
      <alignment horizontal="center"/>
    </xf>
    <xf numFmtId="0" fontId="24" fillId="0" borderId="1" xfId="1" applyNumberFormat="1" applyFont="1" applyFill="1" applyBorder="1" applyAlignment="1" applyProtection="1"/>
    <xf numFmtId="3" fontId="24" fillId="0" borderId="1" xfId="1" applyNumberFormat="1" applyFont="1" applyFill="1" applyBorder="1" applyAlignment="1" applyProtection="1"/>
    <xf numFmtId="186" fontId="25" fillId="0" borderId="1" xfId="1" applyNumberFormat="1" applyFont="1" applyFill="1" applyBorder="1" applyAlignment="1" applyProtection="1">
      <alignment horizontal="center"/>
    </xf>
    <xf numFmtId="0" fontId="25" fillId="0" borderId="1" xfId="1" applyNumberFormat="1" applyFont="1" applyFill="1" applyBorder="1" applyAlignment="1" applyProtection="1"/>
    <xf numFmtId="3" fontId="25" fillId="0" borderId="1" xfId="1" applyNumberFormat="1" applyFont="1" applyFill="1" applyBorder="1" applyAlignment="1" applyProtection="1"/>
    <xf numFmtId="186" fontId="19" fillId="0" borderId="1" xfId="1" applyNumberFormat="1" applyFont="1" applyFill="1" applyBorder="1" applyAlignment="1" applyProtection="1">
      <alignment horizontal="center"/>
    </xf>
    <xf numFmtId="0" fontId="19" fillId="0" borderId="1" xfId="1" applyNumberFormat="1" applyFont="1" applyFill="1" applyBorder="1" applyAlignment="1" applyProtection="1"/>
    <xf numFmtId="3" fontId="19" fillId="0" borderId="1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vertical="top"/>
    </xf>
    <xf numFmtId="3" fontId="23" fillId="0" borderId="1" xfId="1" applyNumberFormat="1" applyFont="1" applyFill="1" applyBorder="1" applyAlignment="1" applyProtection="1">
      <alignment vertical="top"/>
    </xf>
    <xf numFmtId="0" fontId="23" fillId="0" borderId="1" xfId="1" applyNumberFormat="1" applyFont="1" applyFill="1" applyBorder="1" applyAlignment="1" applyProtection="1">
      <alignment horizontal="center" vertical="top"/>
    </xf>
    <xf numFmtId="3" fontId="11" fillId="0" borderId="0" xfId="1" applyNumberFormat="1" applyFont="1" applyFill="1" applyBorder="1" applyAlignment="1" applyProtection="1">
      <alignment vertical="top"/>
    </xf>
    <xf numFmtId="3" fontId="19" fillId="0" borderId="1" xfId="1" applyNumberFormat="1" applyFont="1" applyFill="1" applyBorder="1" applyAlignment="1" applyProtection="1">
      <alignment vertical="top"/>
    </xf>
    <xf numFmtId="3" fontId="24" fillId="0" borderId="1" xfId="1" applyNumberFormat="1" applyFont="1" applyFill="1" applyBorder="1" applyAlignment="1" applyProtection="1">
      <alignment vertical="top"/>
    </xf>
    <xf numFmtId="186" fontId="7" fillId="3" borderId="1" xfId="3" applyNumberFormat="1" applyFont="1" applyFill="1" applyBorder="1" applyAlignment="1">
      <alignment horizontal="center" wrapText="1"/>
    </xf>
    <xf numFmtId="49" fontId="7" fillId="3" borderId="1" xfId="3" applyNumberFormat="1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wrapText="1"/>
    </xf>
    <xf numFmtId="3" fontId="24" fillId="3" borderId="1" xfId="1" applyNumberFormat="1" applyFont="1" applyFill="1" applyBorder="1" applyAlignment="1" applyProtection="1">
      <alignment horizontal="center"/>
    </xf>
    <xf numFmtId="3" fontId="24" fillId="0" borderId="1" xfId="1" applyNumberFormat="1" applyFont="1" applyFill="1" applyBorder="1" applyAlignment="1" applyProtection="1">
      <alignment horizontal="center"/>
    </xf>
    <xf numFmtId="3" fontId="25" fillId="0" borderId="1" xfId="1" applyNumberFormat="1" applyFont="1" applyFill="1" applyBorder="1" applyAlignment="1" applyProtection="1">
      <alignment horizontal="center"/>
    </xf>
    <xf numFmtId="3" fontId="19" fillId="0" borderId="1" xfId="1" applyNumberFormat="1" applyFont="1" applyFill="1" applyBorder="1" applyAlignment="1" applyProtection="1">
      <alignment horizontal="center"/>
    </xf>
    <xf numFmtId="0" fontId="19" fillId="0" borderId="1" xfId="1" applyNumberFormat="1" applyFont="1" applyFill="1" applyBorder="1" applyAlignment="1" applyProtection="1">
      <alignment vertical="top"/>
    </xf>
    <xf numFmtId="3" fontId="26" fillId="0" borderId="1" xfId="1" applyNumberFormat="1" applyFont="1" applyFill="1" applyBorder="1" applyAlignment="1" applyProtection="1">
      <alignment horizontal="center"/>
    </xf>
    <xf numFmtId="3" fontId="11" fillId="0" borderId="1" xfId="1" applyNumberFormat="1" applyFont="1" applyFill="1" applyBorder="1" applyAlignment="1" applyProtection="1">
      <alignment vertical="top"/>
    </xf>
    <xf numFmtId="4" fontId="11" fillId="0" borderId="0" xfId="1" applyNumberFormat="1" applyFont="1" applyFill="1" applyBorder="1" applyAlignment="1" applyProtection="1">
      <alignment vertical="top"/>
    </xf>
    <xf numFmtId="0" fontId="11" fillId="0" borderId="3" xfId="1" applyNumberFormat="1" applyFont="1" applyFill="1" applyBorder="1" applyAlignment="1" applyProtection="1"/>
    <xf numFmtId="4" fontId="2" fillId="0" borderId="0" xfId="4" applyNumberFormat="1" applyFont="1" applyAlignment="1">
      <alignment horizontal="center"/>
    </xf>
    <xf numFmtId="0" fontId="5" fillId="0" borderId="1" xfId="3" applyFont="1" applyFill="1" applyBorder="1" applyAlignment="1">
      <alignment horizontal="center"/>
    </xf>
    <xf numFmtId="0" fontId="19" fillId="0" borderId="1" xfId="1" applyNumberFormat="1" applyFont="1" applyFill="1" applyBorder="1" applyAlignment="1" applyProtection="1">
      <alignment horizontal="center" vertical="center" wrapText="1"/>
    </xf>
    <xf numFmtId="4" fontId="29" fillId="0" borderId="1" xfId="4" applyNumberFormat="1" applyFont="1" applyBorder="1" applyAlignment="1">
      <alignment horizontal="center"/>
    </xf>
    <xf numFmtId="4" fontId="30" fillId="0" borderId="1" xfId="4" applyNumberFormat="1" applyFont="1" applyBorder="1" applyAlignment="1">
      <alignment horizontal="center"/>
    </xf>
    <xf numFmtId="4" fontId="31" fillId="0" borderId="1" xfId="4" applyNumberFormat="1" applyFont="1" applyBorder="1" applyAlignment="1">
      <alignment horizontal="center" wrapText="1"/>
    </xf>
    <xf numFmtId="4" fontId="31" fillId="0" borderId="1" xfId="4" applyNumberFormat="1" applyFont="1" applyBorder="1" applyAlignment="1">
      <alignment horizontal="center"/>
    </xf>
    <xf numFmtId="172" fontId="4" fillId="0" borderId="1" xfId="4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1" xfId="4" applyFont="1" applyBorder="1" applyAlignment="1">
      <alignment horizontal="left" wrapText="1"/>
    </xf>
    <xf numFmtId="4" fontId="29" fillId="0" borderId="1" xfId="4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vertical="center"/>
    </xf>
    <xf numFmtId="0" fontId="12" fillId="0" borderId="1" xfId="3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4" fontId="29" fillId="0" borderId="1" xfId="4" applyNumberFormat="1" applyFont="1" applyBorder="1"/>
    <xf numFmtId="4" fontId="19" fillId="0" borderId="1" xfId="1" applyNumberFormat="1" applyFont="1" applyFill="1" applyBorder="1" applyAlignment="1" applyProtection="1">
      <alignment vertical="top"/>
    </xf>
    <xf numFmtId="0" fontId="2" fillId="0" borderId="0" xfId="4" applyFont="1" applyBorder="1"/>
    <xf numFmtId="0" fontId="8" fillId="0" borderId="0" xfId="4" applyFont="1" applyBorder="1"/>
    <xf numFmtId="4" fontId="8" fillId="0" borderId="0" xfId="4" applyNumberFormat="1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5" fillId="0" borderId="4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/>
    </xf>
    <xf numFmtId="0" fontId="15" fillId="0" borderId="4" xfId="3" applyFont="1" applyFill="1" applyBorder="1" applyAlignment="1">
      <alignment horizontal="left" wrapText="1"/>
    </xf>
    <xf numFmtId="0" fontId="15" fillId="0" borderId="5" xfId="3" applyFont="1" applyFill="1" applyBorder="1" applyAlignment="1">
      <alignment horizontal="left" wrapText="1"/>
    </xf>
    <xf numFmtId="4" fontId="4" fillId="0" borderId="1" xfId="4" applyNumberFormat="1" applyFont="1" applyBorder="1" applyAlignment="1">
      <alignment horizontal="center"/>
    </xf>
    <xf numFmtId="0" fontId="2" fillId="0" borderId="3" xfId="4" applyFont="1" applyBorder="1"/>
    <xf numFmtId="0" fontId="22" fillId="0" borderId="0" xfId="1" applyNumberFormat="1" applyFont="1" applyFill="1" applyBorder="1" applyAlignment="1" applyProtection="1">
      <alignment vertical="top"/>
    </xf>
    <xf numFmtId="0" fontId="15" fillId="0" borderId="1" xfId="3" applyFont="1" applyFill="1" applyBorder="1"/>
    <xf numFmtId="0" fontId="27" fillId="0" borderId="0" xfId="1" applyNumberFormat="1" applyFont="1" applyFill="1" applyBorder="1" applyAlignment="1" applyProtection="1">
      <alignment vertical="top"/>
    </xf>
    <xf numFmtId="0" fontId="15" fillId="0" borderId="2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left"/>
    </xf>
    <xf numFmtId="0" fontId="12" fillId="0" borderId="1" xfId="3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9" fillId="0" borderId="0" xfId="4" applyFont="1"/>
    <xf numFmtId="4" fontId="9" fillId="0" borderId="1" xfId="4" applyNumberFormat="1" applyFont="1" applyFill="1" applyBorder="1" applyAlignment="1">
      <alignment horizontal="center" wrapText="1"/>
    </xf>
    <xf numFmtId="4" fontId="32" fillId="0" borderId="1" xfId="4" applyNumberFormat="1" applyFont="1" applyBorder="1" applyAlignment="1">
      <alignment horizontal="center"/>
    </xf>
    <xf numFmtId="4" fontId="2" fillId="0" borderId="1" xfId="4" applyNumberFormat="1" applyFont="1" applyBorder="1"/>
    <xf numFmtId="3" fontId="24" fillId="0" borderId="1" xfId="1" applyNumberFormat="1" applyFont="1" applyFill="1" applyBorder="1" applyAlignment="1" applyProtection="1">
      <alignment horizontal="center" vertical="top"/>
    </xf>
    <xf numFmtId="189" fontId="24" fillId="0" borderId="1" xfId="1" applyNumberFormat="1" applyFont="1" applyFill="1" applyBorder="1" applyAlignment="1" applyProtection="1">
      <alignment horizontal="center"/>
    </xf>
    <xf numFmtId="0" fontId="23" fillId="0" borderId="0" xfId="1" applyNumberFormat="1" applyFont="1" applyFill="1" applyBorder="1" applyAlignment="1" applyProtection="1">
      <alignment vertical="top"/>
    </xf>
    <xf numFmtId="0" fontId="7" fillId="0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left" wrapText="1"/>
    </xf>
    <xf numFmtId="0" fontId="5" fillId="0" borderId="4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0" fontId="7" fillId="3" borderId="2" xfId="3" applyFont="1" applyFill="1" applyBorder="1" applyAlignment="1">
      <alignment horizontal="left" wrapText="1"/>
    </xf>
    <xf numFmtId="0" fontId="7" fillId="3" borderId="4" xfId="3" applyFont="1" applyFill="1" applyBorder="1" applyAlignment="1">
      <alignment horizontal="left" wrapText="1"/>
    </xf>
    <xf numFmtId="0" fontId="7" fillId="3" borderId="5" xfId="3" applyFont="1" applyFill="1" applyBorder="1" applyAlignment="1">
      <alignment horizontal="left" wrapText="1"/>
    </xf>
    <xf numFmtId="0" fontId="12" fillId="0" borderId="2" xfId="3" applyFont="1" applyFill="1" applyBorder="1" applyAlignment="1">
      <alignment horizontal="left" wrapText="1"/>
    </xf>
    <xf numFmtId="0" fontId="12" fillId="0" borderId="4" xfId="3" applyFont="1" applyFill="1" applyBorder="1" applyAlignment="1">
      <alignment horizontal="left" wrapText="1"/>
    </xf>
    <xf numFmtId="0" fontId="12" fillId="0" borderId="5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5" fillId="0" borderId="2" xfId="3" applyFont="1" applyFill="1" applyBorder="1" applyAlignment="1">
      <alignment horizontal="left"/>
    </xf>
    <xf numFmtId="0" fontId="5" fillId="0" borderId="4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left"/>
    </xf>
    <xf numFmtId="0" fontId="15" fillId="0" borderId="2" xfId="3" applyFont="1" applyFill="1" applyBorder="1" applyAlignment="1">
      <alignment horizontal="left" wrapText="1"/>
    </xf>
    <xf numFmtId="0" fontId="15" fillId="0" borderId="4" xfId="3" applyFont="1" applyFill="1" applyBorder="1" applyAlignment="1">
      <alignment horizontal="left" wrapText="1"/>
    </xf>
    <xf numFmtId="0" fontId="15" fillId="0" borderId="5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 wrapText="1"/>
    </xf>
    <xf numFmtId="0" fontId="7" fillId="0" borderId="4" xfId="3" applyFont="1" applyFill="1" applyBorder="1" applyAlignment="1">
      <alignment horizontal="left" wrapText="1"/>
    </xf>
    <xf numFmtId="0" fontId="7" fillId="0" borderId="5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right"/>
    </xf>
    <xf numFmtId="0" fontId="5" fillId="0" borderId="4" xfId="3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0" fontId="19" fillId="0" borderId="6" xfId="1" applyNumberFormat="1" applyFont="1" applyFill="1" applyBorder="1" applyAlignment="1" applyProtection="1">
      <alignment horizontal="center"/>
    </xf>
    <xf numFmtId="0" fontId="19" fillId="0" borderId="6" xfId="1" applyNumberFormat="1" applyFont="1" applyFill="1" applyBorder="1" applyAlignment="1" applyProtection="1">
      <alignment horizontal="center" vertical="top"/>
    </xf>
    <xf numFmtId="0" fontId="7" fillId="0" borderId="2" xfId="3" applyFont="1" applyBorder="1" applyAlignment="1">
      <alignment horizontal="left" wrapText="1"/>
    </xf>
    <xf numFmtId="0" fontId="7" fillId="0" borderId="4" xfId="3" applyFont="1" applyBorder="1" applyAlignment="1">
      <alignment horizontal="left" wrapText="1"/>
    </xf>
    <xf numFmtId="0" fontId="7" fillId="0" borderId="5" xfId="3" applyFont="1" applyBorder="1" applyAlignment="1">
      <alignment horizontal="left" wrapText="1"/>
    </xf>
    <xf numFmtId="0" fontId="19" fillId="0" borderId="7" xfId="1" applyNumberFormat="1" applyFont="1" applyFill="1" applyBorder="1" applyAlignment="1" applyProtection="1">
      <alignment horizontal="center" vertical="center" wrapText="1"/>
    </xf>
    <xf numFmtId="0" fontId="19" fillId="0" borderId="9" xfId="1" applyNumberFormat="1" applyFont="1" applyFill="1" applyBorder="1" applyAlignment="1" applyProtection="1">
      <alignment horizontal="center" vertical="center" wrapText="1"/>
    </xf>
    <xf numFmtId="0" fontId="19" fillId="0" borderId="1" xfId="1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center" vertical="top"/>
    </xf>
    <xf numFmtId="0" fontId="11" fillId="0" borderId="4" xfId="1" applyNumberFormat="1" applyFont="1" applyFill="1" applyBorder="1" applyAlignment="1" applyProtection="1">
      <alignment horizontal="center" vertical="top"/>
    </xf>
    <xf numFmtId="0" fontId="11" fillId="0" borderId="5" xfId="1" applyNumberFormat="1" applyFont="1" applyFill="1" applyBorder="1" applyAlignment="1" applyProtection="1">
      <alignment horizontal="center" vertical="top"/>
    </xf>
    <xf numFmtId="0" fontId="23" fillId="0" borderId="0" xfId="1" applyNumberFormat="1" applyFont="1" applyFill="1" applyBorder="1" applyAlignment="1" applyProtection="1">
      <alignment horizontal="center" vertical="top"/>
    </xf>
    <xf numFmtId="0" fontId="19" fillId="0" borderId="10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19" fillId="0" borderId="11" xfId="1" applyNumberFormat="1" applyFont="1" applyFill="1" applyBorder="1" applyAlignment="1" applyProtection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0" fontId="19" fillId="0" borderId="13" xfId="1" applyNumberFormat="1" applyFont="1" applyFill="1" applyBorder="1" applyAlignment="1" applyProtection="1">
      <alignment horizontal="center" vertical="center"/>
    </xf>
    <xf numFmtId="0" fontId="19" fillId="0" borderId="14" xfId="1" applyNumberFormat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/>
    </xf>
    <xf numFmtId="0" fontId="19" fillId="0" borderId="15" xfId="1" applyNumberFormat="1" applyFont="1" applyFill="1" applyBorder="1" applyAlignment="1" applyProtection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top" wrapText="1"/>
    </xf>
    <xf numFmtId="0" fontId="19" fillId="0" borderId="8" xfId="1" applyNumberFormat="1" applyFont="1" applyFill="1" applyBorder="1" applyAlignment="1" applyProtection="1">
      <alignment horizontal="center" vertical="top" wrapText="1"/>
    </xf>
    <xf numFmtId="0" fontId="19" fillId="0" borderId="9" xfId="1" applyNumberFormat="1" applyFont="1" applyFill="1" applyBorder="1" applyAlignment="1" applyProtection="1">
      <alignment horizontal="center" vertical="top" wrapText="1"/>
    </xf>
    <xf numFmtId="0" fontId="19" fillId="0" borderId="2" xfId="1" applyNumberFormat="1" applyFont="1" applyFill="1" applyBorder="1" applyAlignment="1" applyProtection="1">
      <alignment horizontal="center" vertical="top" wrapText="1"/>
    </xf>
    <xf numFmtId="0" fontId="19" fillId="0" borderId="4" xfId="1" applyNumberFormat="1" applyFont="1" applyFill="1" applyBorder="1" applyAlignment="1" applyProtection="1">
      <alignment horizontal="center" vertical="top" wrapText="1"/>
    </xf>
    <xf numFmtId="0" fontId="19" fillId="0" borderId="5" xfId="1" applyNumberFormat="1" applyFont="1" applyFill="1" applyBorder="1" applyAlignment="1" applyProtection="1">
      <alignment horizontal="center" vertical="top" wrapText="1"/>
    </xf>
    <xf numFmtId="0" fontId="19" fillId="0" borderId="8" xfId="1" applyNumberFormat="1" applyFont="1" applyFill="1" applyBorder="1" applyAlignment="1" applyProtection="1">
      <alignment horizontal="center" vertical="center" wrapText="1"/>
    </xf>
    <xf numFmtId="0" fontId="19" fillId="0" borderId="1" xfId="1" applyNumberFormat="1" applyFont="1" applyFill="1" applyBorder="1" applyAlignment="1" applyProtection="1">
      <alignment horizontal="center" vertical="top"/>
    </xf>
    <xf numFmtId="0" fontId="22" fillId="0" borderId="6" xfId="1" applyNumberFormat="1" applyFont="1" applyFill="1" applyBorder="1" applyAlignment="1" applyProtection="1">
      <alignment horizontal="center" vertical="center" wrapText="1"/>
    </xf>
    <xf numFmtId="0" fontId="22" fillId="0" borderId="3" xfId="1" applyNumberFormat="1" applyFont="1" applyFill="1" applyBorder="1" applyAlignment="1" applyProtection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87" fontId="3" fillId="0" borderId="2" xfId="3" applyNumberFormat="1" applyFont="1" applyBorder="1" applyAlignment="1">
      <alignment horizontal="center"/>
    </xf>
    <xf numFmtId="187" fontId="3" fillId="0" borderId="5" xfId="3" applyNumberFormat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14" fontId="11" fillId="0" borderId="2" xfId="1" applyNumberFormat="1" applyFont="1" applyFill="1" applyBorder="1" applyAlignment="1" applyProtection="1">
      <alignment horizontal="center" vertical="top"/>
    </xf>
    <xf numFmtId="0" fontId="19" fillId="0" borderId="0" xfId="3" applyFont="1" applyAlignment="1">
      <alignment horizontal="left" wrapText="1"/>
    </xf>
    <xf numFmtId="0" fontId="1" fillId="0" borderId="0" xfId="1" applyNumberFormat="1" applyFont="1" applyFill="1" applyBorder="1" applyAlignment="1" applyProtection="1">
      <alignment horizontal="center" vertical="top"/>
    </xf>
    <xf numFmtId="0" fontId="5" fillId="0" borderId="6" xfId="3" applyFont="1" applyBorder="1" applyAlignment="1">
      <alignment horizontal="center" vertical="top"/>
    </xf>
    <xf numFmtId="0" fontId="21" fillId="0" borderId="3" xfId="1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4" fontId="9" fillId="0" borderId="1" xfId="4" applyNumberFormat="1" applyFont="1" applyBorder="1" applyAlignment="1">
      <alignment horizontal="center" wrapText="1"/>
    </xf>
    <xf numFmtId="4" fontId="8" fillId="0" borderId="1" xfId="4" applyNumberFormat="1" applyFont="1" applyBorder="1" applyAlignment="1">
      <alignment horizontal="center" wrapText="1"/>
    </xf>
    <xf numFmtId="4" fontId="2" fillId="0" borderId="1" xfId="4" applyNumberFormat="1" applyFont="1" applyBorder="1" applyAlignment="1">
      <alignment horizontal="center" wrapText="1"/>
    </xf>
    <xf numFmtId="0" fontId="2" fillId="0" borderId="1" xfId="4" applyFont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0" fontId="2" fillId="0" borderId="0" xfId="4" applyFont="1" applyAlignment="1">
      <alignment horizontal="center" wrapText="1"/>
    </xf>
    <xf numFmtId="0" fontId="8" fillId="2" borderId="0" xfId="4" applyFont="1" applyFill="1" applyAlignment="1">
      <alignment horizontal="center"/>
    </xf>
    <xf numFmtId="4" fontId="31" fillId="0" borderId="1" xfId="4" applyNumberFormat="1" applyFont="1" applyBorder="1" applyAlignment="1">
      <alignment horizontal="center" wrapText="1"/>
    </xf>
    <xf numFmtId="4" fontId="4" fillId="0" borderId="1" xfId="4" applyNumberFormat="1" applyFont="1" applyBorder="1" applyAlignment="1">
      <alignment horizontal="center" wrapText="1"/>
    </xf>
    <xf numFmtId="0" fontId="8" fillId="2" borderId="0" xfId="4" applyFont="1" applyFill="1" applyAlignment="1">
      <alignment horizontal="center" wrapText="1"/>
    </xf>
    <xf numFmtId="4" fontId="2" fillId="0" borderId="0" xfId="4" applyNumberFormat="1" applyFont="1" applyAlignment="1">
      <alignment horizontal="center"/>
    </xf>
    <xf numFmtId="4" fontId="29" fillId="0" borderId="1" xfId="4" applyNumberFormat="1" applyFont="1" applyBorder="1" applyAlignment="1">
      <alignment horizontal="center" wrapText="1"/>
    </xf>
    <xf numFmtId="4" fontId="8" fillId="0" borderId="2" xfId="4" applyNumberFormat="1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10" fillId="0" borderId="0" xfId="4" applyFont="1" applyBorder="1" applyAlignment="1">
      <alignment horizontal="left" wrapText="1"/>
    </xf>
    <xf numFmtId="0" fontId="2" fillId="0" borderId="12" xfId="4" applyFont="1" applyBorder="1" applyAlignment="1">
      <alignment horizontal="center"/>
    </xf>
    <xf numFmtId="0" fontId="10" fillId="0" borderId="0" xfId="4" applyFont="1" applyBorder="1" applyAlignment="1">
      <alignment horizontal="center" wrapText="1"/>
    </xf>
    <xf numFmtId="4" fontId="2" fillId="0" borderId="2" xfId="4" applyNumberFormat="1" applyFont="1" applyBorder="1" applyAlignment="1">
      <alignment horizontal="center" wrapText="1"/>
    </xf>
    <xf numFmtId="4" fontId="2" fillId="0" borderId="5" xfId="4" applyNumberFormat="1" applyFont="1" applyBorder="1" applyAlignment="1">
      <alignment horizontal="center" wrapText="1"/>
    </xf>
    <xf numFmtId="3" fontId="8" fillId="0" borderId="1" xfId="4" applyNumberFormat="1" applyFont="1" applyBorder="1" applyAlignment="1">
      <alignment horizontal="center" wrapText="1"/>
    </xf>
    <xf numFmtId="3" fontId="2" fillId="0" borderId="1" xfId="4" applyNumberFormat="1" applyFont="1" applyBorder="1" applyAlignment="1">
      <alignment horizontal="center" wrapText="1"/>
    </xf>
    <xf numFmtId="3" fontId="30" fillId="0" borderId="2" xfId="4" applyNumberFormat="1" applyFont="1" applyBorder="1" applyAlignment="1">
      <alignment horizontal="center" wrapText="1"/>
    </xf>
    <xf numFmtId="3" fontId="30" fillId="0" borderId="5" xfId="4" applyNumberFormat="1" applyFont="1" applyBorder="1" applyAlignment="1">
      <alignment horizontal="center" wrapText="1"/>
    </xf>
    <xf numFmtId="4" fontId="30" fillId="0" borderId="2" xfId="4" applyNumberFormat="1" applyFont="1" applyBorder="1" applyAlignment="1">
      <alignment horizontal="center" wrapText="1"/>
    </xf>
    <xf numFmtId="4" fontId="30" fillId="0" borderId="5" xfId="4" applyNumberFormat="1" applyFont="1" applyBorder="1" applyAlignment="1">
      <alignment horizontal="center" wrapText="1"/>
    </xf>
    <xf numFmtId="4" fontId="16" fillId="0" borderId="2" xfId="4" applyNumberFormat="1" applyFont="1" applyBorder="1" applyAlignment="1">
      <alignment horizontal="center" wrapText="1"/>
    </xf>
    <xf numFmtId="4" fontId="16" fillId="0" borderId="5" xfId="4" applyNumberFormat="1" applyFont="1" applyBorder="1" applyAlignment="1">
      <alignment horizontal="center" wrapText="1"/>
    </xf>
    <xf numFmtId="0" fontId="2" fillId="0" borderId="2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4" fontId="29" fillId="0" borderId="2" xfId="4" applyNumberFormat="1" applyFont="1" applyBorder="1" applyAlignment="1">
      <alignment horizontal="center"/>
    </xf>
    <xf numFmtId="4" fontId="29" fillId="0" borderId="5" xfId="4" applyNumberFormat="1" applyFont="1" applyBorder="1" applyAlignment="1">
      <alignment horizontal="center"/>
    </xf>
    <xf numFmtId="4" fontId="2" fillId="0" borderId="2" xfId="4" applyNumberFormat="1" applyFont="1" applyBorder="1" applyAlignment="1">
      <alignment horizontal="center"/>
    </xf>
    <xf numFmtId="4" fontId="2" fillId="0" borderId="5" xfId="4" applyNumberFormat="1" applyFont="1" applyBorder="1" applyAlignment="1">
      <alignment horizontal="center"/>
    </xf>
    <xf numFmtId="4" fontId="8" fillId="0" borderId="5" xfId="4" applyNumberFormat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д.сад №12013" xfId="3"/>
    <cellStyle name="Обычный_д.сад огонек 201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5"/>
  <sheetViews>
    <sheetView tabSelected="1" topLeftCell="A61" zoomScale="120" zoomScaleNormal="120" workbookViewId="0">
      <selection activeCell="A61" sqref="A1:IV65536"/>
    </sheetView>
  </sheetViews>
  <sheetFormatPr defaultRowHeight="11.25"/>
  <cols>
    <col min="1" max="1" width="6" style="87" customWidth="1"/>
    <col min="2" max="2" width="11.28515625" style="87" customWidth="1"/>
    <col min="3" max="3" width="18.85546875" style="87" customWidth="1"/>
    <col min="4" max="4" width="9.5703125" style="87" customWidth="1"/>
    <col min="5" max="5" width="6.28515625" style="87" customWidth="1"/>
    <col min="6" max="6" width="6.42578125" style="87" customWidth="1"/>
    <col min="7" max="7" width="9.140625" style="87" customWidth="1"/>
    <col min="8" max="9" width="6.7109375" style="87" customWidth="1"/>
    <col min="10" max="10" width="8.85546875" style="87" customWidth="1"/>
    <col min="11" max="11" width="5.7109375" style="87" customWidth="1"/>
    <col min="12" max="12" width="9.42578125" style="87" customWidth="1"/>
    <col min="13" max="13" width="8.7109375" style="87" customWidth="1"/>
    <col min="14" max="14" width="5.140625" style="87" customWidth="1"/>
    <col min="15" max="15" width="5.7109375" style="87" customWidth="1"/>
    <col min="16" max="16" width="9.7109375" style="87" customWidth="1"/>
    <col min="17" max="17" width="5.140625" style="87" customWidth="1"/>
    <col min="18" max="18" width="5.28515625" style="87" customWidth="1"/>
    <col min="19" max="16384" width="9.140625" style="87"/>
  </cols>
  <sheetData>
    <row r="1" spans="9:15">
      <c r="K1" s="88" t="s">
        <v>112</v>
      </c>
    </row>
    <row r="2" spans="9:15" ht="32.25" customHeight="1">
      <c r="I2" s="239" t="s">
        <v>113</v>
      </c>
      <c r="J2" s="239"/>
      <c r="K2" s="239"/>
      <c r="L2" s="239"/>
      <c r="M2" s="239"/>
      <c r="N2" s="239"/>
      <c r="O2" s="89"/>
    </row>
    <row r="4" spans="9:15" ht="12.75">
      <c r="I4" s="240" t="s">
        <v>2</v>
      </c>
      <c r="J4" s="240"/>
      <c r="K4" s="240"/>
      <c r="L4" s="240"/>
      <c r="M4" s="240"/>
      <c r="N4" s="240"/>
    </row>
    <row r="5" spans="9:15" ht="12">
      <c r="I5" s="90" t="s">
        <v>80</v>
      </c>
      <c r="J5" s="91"/>
      <c r="K5" s="91"/>
      <c r="L5" s="92"/>
      <c r="M5" s="92"/>
      <c r="N5" s="92"/>
    </row>
    <row r="6" spans="9:15">
      <c r="I6" s="241" t="s">
        <v>114</v>
      </c>
      <c r="J6" s="241"/>
      <c r="K6" s="241"/>
      <c r="L6" s="241"/>
      <c r="M6" s="241"/>
      <c r="N6" s="241"/>
    </row>
    <row r="7" spans="9:15" ht="12">
      <c r="I7" s="90" t="s">
        <v>59</v>
      </c>
      <c r="J7" s="91"/>
      <c r="K7" s="91"/>
      <c r="L7" s="92"/>
      <c r="M7" s="92"/>
      <c r="N7" s="92"/>
    </row>
    <row r="8" spans="9:15" ht="21.75" customHeight="1">
      <c r="I8" s="231" t="s">
        <v>115</v>
      </c>
      <c r="J8" s="231"/>
      <c r="K8" s="231"/>
      <c r="L8" s="231"/>
      <c r="M8" s="231"/>
      <c r="N8" s="231"/>
    </row>
    <row r="10" spans="9:15" ht="12">
      <c r="I10" s="93"/>
      <c r="J10" s="94"/>
      <c r="K10" s="95"/>
      <c r="L10" s="242" t="s">
        <v>164</v>
      </c>
      <c r="M10" s="242"/>
      <c r="N10" s="242"/>
    </row>
    <row r="11" spans="9:15" ht="11.25" customHeight="1">
      <c r="I11" s="241" t="s">
        <v>116</v>
      </c>
      <c r="J11" s="241"/>
      <c r="K11" s="241"/>
      <c r="L11" s="231" t="s">
        <v>117</v>
      </c>
      <c r="M11" s="231"/>
      <c r="N11" s="231"/>
    </row>
    <row r="13" spans="9:15" ht="12">
      <c r="I13" s="93" t="s">
        <v>118</v>
      </c>
      <c r="J13" s="94"/>
      <c r="K13" s="95"/>
      <c r="L13" s="143" t="s">
        <v>119</v>
      </c>
    </row>
    <row r="17" spans="1:15" s="2" customFormat="1" ht="12">
      <c r="A17" s="232" t="s">
        <v>201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96"/>
      <c r="M17" s="233" t="s">
        <v>120</v>
      </c>
      <c r="N17" s="233"/>
    </row>
    <row r="18" spans="1:15" s="2" customFormat="1" ht="12" customHeight="1">
      <c r="A18" s="234" t="s">
        <v>202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" t="s">
        <v>121</v>
      </c>
      <c r="M18" s="235">
        <v>501012</v>
      </c>
      <c r="N18" s="236"/>
    </row>
    <row r="19" spans="1:15" ht="11.25" customHeight="1">
      <c r="A19" s="237" t="s">
        <v>203</v>
      </c>
      <c r="B19" s="237"/>
      <c r="C19" s="237"/>
      <c r="D19" s="237"/>
      <c r="E19" s="237"/>
      <c r="F19" s="237"/>
      <c r="G19" s="237"/>
      <c r="H19" s="237"/>
      <c r="I19" s="237"/>
      <c r="J19" s="237"/>
      <c r="L19" s="97" t="s">
        <v>3</v>
      </c>
      <c r="M19" s="238">
        <v>46020</v>
      </c>
      <c r="N19" s="210"/>
    </row>
    <row r="20" spans="1:15">
      <c r="K20" s="98" t="s">
        <v>122</v>
      </c>
      <c r="M20" s="208"/>
      <c r="N20" s="210"/>
    </row>
    <row r="21" spans="1:15">
      <c r="A21" s="1" t="s">
        <v>4</v>
      </c>
      <c r="E21" s="99" t="s">
        <v>147</v>
      </c>
      <c r="F21" s="100"/>
      <c r="G21" s="100"/>
      <c r="H21" s="100"/>
      <c r="I21" s="100"/>
      <c r="J21" s="100"/>
      <c r="K21" s="98" t="s">
        <v>122</v>
      </c>
      <c r="L21" s="98"/>
      <c r="M21" s="208"/>
      <c r="N21" s="210"/>
    </row>
    <row r="22" spans="1:15" ht="25.5" customHeight="1">
      <c r="A22" s="1" t="s">
        <v>5</v>
      </c>
      <c r="E22" s="229" t="s">
        <v>59</v>
      </c>
      <c r="F22" s="229"/>
      <c r="G22" s="229"/>
      <c r="H22" s="229"/>
      <c r="I22" s="229"/>
      <c r="J22" s="229"/>
      <c r="K22" s="98" t="s">
        <v>123</v>
      </c>
      <c r="L22" s="98"/>
      <c r="M22" s="208"/>
      <c r="N22" s="210"/>
    </row>
    <row r="23" spans="1:15" ht="26.25" customHeight="1">
      <c r="A23" s="1" t="s">
        <v>6</v>
      </c>
      <c r="F23" s="230" t="s">
        <v>59</v>
      </c>
      <c r="G23" s="230"/>
      <c r="H23" s="230"/>
      <c r="I23" s="230"/>
      <c r="J23" s="230"/>
      <c r="K23" s="98" t="s">
        <v>124</v>
      </c>
      <c r="L23" s="97"/>
      <c r="M23" s="208"/>
      <c r="N23" s="210"/>
    </row>
    <row r="24" spans="1:15">
      <c r="A24" s="1" t="s">
        <v>7</v>
      </c>
      <c r="D24" s="99" t="s">
        <v>125</v>
      </c>
      <c r="E24" s="100"/>
      <c r="F24" s="100"/>
      <c r="G24" s="100"/>
      <c r="H24" s="100"/>
      <c r="I24" s="101"/>
      <c r="K24" s="98"/>
      <c r="L24" s="97" t="s">
        <v>10</v>
      </c>
      <c r="M24" s="208">
        <v>383</v>
      </c>
      <c r="N24" s="210"/>
    </row>
    <row r="25" spans="1:15">
      <c r="A25" s="1" t="s">
        <v>8</v>
      </c>
      <c r="D25" s="102" t="s">
        <v>9</v>
      </c>
    </row>
    <row r="28" spans="1:15">
      <c r="A28" s="211" t="s">
        <v>126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</row>
    <row r="30" spans="1:15" s="98" customFormat="1" ht="20.25" customHeight="1">
      <c r="B30" s="207" t="s">
        <v>127</v>
      </c>
      <c r="C30" s="207"/>
      <c r="D30" s="207"/>
      <c r="E30" s="207"/>
      <c r="F30" s="205" t="s">
        <v>128</v>
      </c>
      <c r="G30" s="228" t="s">
        <v>129</v>
      </c>
      <c r="H30" s="228"/>
      <c r="I30" s="228"/>
      <c r="J30" s="228"/>
      <c r="K30" s="228"/>
      <c r="L30" s="228"/>
      <c r="M30" s="228"/>
      <c r="N30" s="228"/>
      <c r="O30" s="228"/>
    </row>
    <row r="31" spans="1:15" s="98" customFormat="1" ht="22.5" customHeight="1">
      <c r="B31" s="205" t="s">
        <v>130</v>
      </c>
      <c r="C31" s="205" t="s">
        <v>131</v>
      </c>
      <c r="D31" s="205" t="s">
        <v>132</v>
      </c>
      <c r="E31" s="205" t="s">
        <v>133</v>
      </c>
      <c r="F31" s="227"/>
      <c r="G31" s="224" t="s">
        <v>204</v>
      </c>
      <c r="H31" s="225"/>
      <c r="I31" s="226"/>
      <c r="J31" s="224" t="s">
        <v>205</v>
      </c>
      <c r="K31" s="225"/>
      <c r="L31" s="226"/>
      <c r="M31" s="207" t="s">
        <v>206</v>
      </c>
      <c r="N31" s="207"/>
      <c r="O31" s="207"/>
    </row>
    <row r="32" spans="1:15" s="98" customFormat="1" ht="39">
      <c r="B32" s="206"/>
      <c r="C32" s="206"/>
      <c r="D32" s="206"/>
      <c r="E32" s="206"/>
      <c r="F32" s="206"/>
      <c r="G32" s="134" t="s">
        <v>134</v>
      </c>
      <c r="H32" s="134" t="s">
        <v>13</v>
      </c>
      <c r="I32" s="134" t="s">
        <v>135</v>
      </c>
      <c r="J32" s="134" t="s">
        <v>134</v>
      </c>
      <c r="K32" s="134" t="s">
        <v>13</v>
      </c>
      <c r="L32" s="134" t="s">
        <v>135</v>
      </c>
      <c r="M32" s="134" t="s">
        <v>134</v>
      </c>
      <c r="N32" s="134" t="s">
        <v>13</v>
      </c>
      <c r="O32" s="134" t="s">
        <v>135</v>
      </c>
    </row>
    <row r="33" spans="2:15">
      <c r="B33" s="103">
        <v>1</v>
      </c>
      <c r="C33" s="103">
        <v>2</v>
      </c>
      <c r="D33" s="103">
        <v>3</v>
      </c>
      <c r="E33" s="103">
        <v>4</v>
      </c>
      <c r="F33" s="103">
        <f t="shared" ref="F33:O33" si="0">E33+1</f>
        <v>5</v>
      </c>
      <c r="G33" s="103">
        <f t="shared" si="0"/>
        <v>6</v>
      </c>
      <c r="H33" s="103">
        <f t="shared" si="0"/>
        <v>7</v>
      </c>
      <c r="I33" s="103">
        <f t="shared" si="0"/>
        <v>8</v>
      </c>
      <c r="J33" s="103">
        <f t="shared" si="0"/>
        <v>9</v>
      </c>
      <c r="K33" s="103">
        <f t="shared" si="0"/>
        <v>10</v>
      </c>
      <c r="L33" s="103">
        <f t="shared" si="0"/>
        <v>11</v>
      </c>
      <c r="M33" s="103">
        <f t="shared" si="0"/>
        <v>12</v>
      </c>
      <c r="N33" s="103">
        <f t="shared" si="0"/>
        <v>13</v>
      </c>
      <c r="O33" s="103">
        <f t="shared" si="0"/>
        <v>14</v>
      </c>
    </row>
    <row r="34" spans="2:15">
      <c r="B34" s="104">
        <v>7</v>
      </c>
      <c r="C34" s="105"/>
      <c r="D34" s="105"/>
      <c r="E34" s="105"/>
      <c r="F34" s="105"/>
      <c r="G34" s="106">
        <f t="shared" ref="G34:O34" si="1">G35+G65+G74</f>
        <v>11715826</v>
      </c>
      <c r="H34" s="106">
        <f t="shared" si="1"/>
        <v>0</v>
      </c>
      <c r="I34" s="106">
        <f t="shared" si="1"/>
        <v>0</v>
      </c>
      <c r="J34" s="106">
        <f t="shared" si="1"/>
        <v>11221574</v>
      </c>
      <c r="K34" s="106">
        <f t="shared" si="1"/>
        <v>0</v>
      </c>
      <c r="L34" s="106">
        <f t="shared" si="1"/>
        <v>0</v>
      </c>
      <c r="M34" s="106">
        <f t="shared" si="1"/>
        <v>11269859</v>
      </c>
      <c r="N34" s="106">
        <f t="shared" si="1"/>
        <v>0</v>
      </c>
      <c r="O34" s="106">
        <f t="shared" si="1"/>
        <v>0</v>
      </c>
    </row>
    <row r="35" spans="2:15">
      <c r="B35" s="104">
        <v>7</v>
      </c>
      <c r="C35" s="104">
        <v>1</v>
      </c>
      <c r="D35" s="105"/>
      <c r="E35" s="105"/>
      <c r="F35" s="105"/>
      <c r="G35" s="106">
        <f>G36+G55</f>
        <v>11664181</v>
      </c>
      <c r="H35" s="106">
        <f t="shared" ref="H35:O35" si="2">H36+H55</f>
        <v>0</v>
      </c>
      <c r="I35" s="106">
        <f t="shared" si="2"/>
        <v>0</v>
      </c>
      <c r="J35" s="106">
        <f t="shared" si="2"/>
        <v>11169929</v>
      </c>
      <c r="K35" s="106">
        <f t="shared" si="2"/>
        <v>0</v>
      </c>
      <c r="L35" s="106">
        <f t="shared" si="2"/>
        <v>0</v>
      </c>
      <c r="M35" s="106">
        <f t="shared" si="2"/>
        <v>11218214</v>
      </c>
      <c r="N35" s="106">
        <f t="shared" si="2"/>
        <v>0</v>
      </c>
      <c r="O35" s="106">
        <f t="shared" si="2"/>
        <v>0</v>
      </c>
    </row>
    <row r="36" spans="2:15">
      <c r="B36" s="104">
        <v>7</v>
      </c>
      <c r="C36" s="104">
        <v>1</v>
      </c>
      <c r="D36" s="173">
        <v>110000000</v>
      </c>
      <c r="E36" s="105"/>
      <c r="F36" s="105"/>
      <c r="G36" s="106">
        <f>G37+G42+G44+G50+G52</f>
        <v>11664181</v>
      </c>
      <c r="H36" s="106">
        <f t="shared" ref="H36:O36" si="3">H37+H42+H44+H50+H52</f>
        <v>0</v>
      </c>
      <c r="I36" s="106">
        <f t="shared" si="3"/>
        <v>0</v>
      </c>
      <c r="J36" s="106">
        <f t="shared" si="3"/>
        <v>0</v>
      </c>
      <c r="K36" s="106">
        <f t="shared" si="3"/>
        <v>0</v>
      </c>
      <c r="L36" s="106">
        <f t="shared" si="3"/>
        <v>0</v>
      </c>
      <c r="M36" s="106">
        <f t="shared" si="3"/>
        <v>0</v>
      </c>
      <c r="N36" s="106">
        <f t="shared" si="3"/>
        <v>0</v>
      </c>
      <c r="O36" s="106">
        <f t="shared" si="3"/>
        <v>0</v>
      </c>
    </row>
    <row r="37" spans="2:15">
      <c r="B37" s="107">
        <v>7</v>
      </c>
      <c r="C37" s="107">
        <v>1</v>
      </c>
      <c r="D37" s="74" t="s">
        <v>101</v>
      </c>
      <c r="E37" s="108"/>
      <c r="F37" s="108"/>
      <c r="G37" s="109">
        <f>G38+G40+G41+G39</f>
        <v>2134721</v>
      </c>
      <c r="H37" s="109">
        <f t="shared" ref="H37:O37" si="4">H38+H40+H41+H39</f>
        <v>0</v>
      </c>
      <c r="I37" s="109">
        <f t="shared" si="4"/>
        <v>0</v>
      </c>
      <c r="J37" s="109">
        <f t="shared" si="4"/>
        <v>0</v>
      </c>
      <c r="K37" s="109">
        <f t="shared" si="4"/>
        <v>0</v>
      </c>
      <c r="L37" s="109">
        <f t="shared" si="4"/>
        <v>0</v>
      </c>
      <c r="M37" s="109">
        <f t="shared" si="4"/>
        <v>0</v>
      </c>
      <c r="N37" s="109">
        <f t="shared" si="4"/>
        <v>0</v>
      </c>
      <c r="O37" s="109">
        <f t="shared" si="4"/>
        <v>0</v>
      </c>
    </row>
    <row r="38" spans="2:15">
      <c r="B38" s="110">
        <v>7</v>
      </c>
      <c r="C38" s="110">
        <v>1</v>
      </c>
      <c r="D38" s="78" t="s">
        <v>101</v>
      </c>
      <c r="E38" s="111">
        <v>110</v>
      </c>
      <c r="F38" s="111">
        <v>210</v>
      </c>
      <c r="G38" s="112">
        <f>J94+J98</f>
        <v>1054371</v>
      </c>
      <c r="H38" s="112"/>
      <c r="I38" s="112"/>
      <c r="J38" s="112"/>
      <c r="K38" s="112"/>
      <c r="L38" s="112"/>
      <c r="M38" s="112"/>
      <c r="N38" s="112"/>
      <c r="O38" s="112"/>
    </row>
    <row r="39" spans="2:15">
      <c r="B39" s="110">
        <v>7</v>
      </c>
      <c r="C39" s="110">
        <v>1</v>
      </c>
      <c r="D39" s="78" t="s">
        <v>101</v>
      </c>
      <c r="E39" s="111">
        <v>110</v>
      </c>
      <c r="F39" s="111">
        <v>260</v>
      </c>
      <c r="G39" s="112">
        <f>J100</f>
        <v>5000</v>
      </c>
      <c r="H39" s="112"/>
      <c r="I39" s="112"/>
      <c r="J39" s="112"/>
      <c r="K39" s="112"/>
      <c r="L39" s="112"/>
      <c r="M39" s="112"/>
      <c r="N39" s="112"/>
      <c r="O39" s="112"/>
    </row>
    <row r="40" spans="2:15">
      <c r="B40" s="110">
        <v>7</v>
      </c>
      <c r="C40" s="110">
        <v>1</v>
      </c>
      <c r="D40" s="78" t="s">
        <v>101</v>
      </c>
      <c r="E40" s="111">
        <v>240</v>
      </c>
      <c r="F40" s="111">
        <v>220</v>
      </c>
      <c r="G40" s="112">
        <f>J102</f>
        <v>1053350</v>
      </c>
      <c r="H40" s="112"/>
      <c r="I40" s="112"/>
      <c r="J40" s="112"/>
      <c r="K40" s="112"/>
      <c r="L40" s="112"/>
      <c r="M40" s="112"/>
      <c r="N40" s="112"/>
      <c r="O40" s="112"/>
    </row>
    <row r="41" spans="2:15">
      <c r="B41" s="110">
        <v>7</v>
      </c>
      <c r="C41" s="110">
        <v>1</v>
      </c>
      <c r="D41" s="78" t="s">
        <v>101</v>
      </c>
      <c r="E41" s="111">
        <v>240</v>
      </c>
      <c r="F41" s="111">
        <v>300</v>
      </c>
      <c r="G41" s="112">
        <f>J114</f>
        <v>22000</v>
      </c>
      <c r="H41" s="112"/>
      <c r="I41" s="112"/>
      <c r="J41" s="112"/>
      <c r="K41" s="112"/>
      <c r="L41" s="112"/>
      <c r="M41" s="112"/>
      <c r="N41" s="112"/>
      <c r="O41" s="112"/>
    </row>
    <row r="42" spans="2:15">
      <c r="B42" s="73">
        <v>7</v>
      </c>
      <c r="C42" s="73">
        <v>1</v>
      </c>
      <c r="D42" s="74" t="s">
        <v>110</v>
      </c>
      <c r="E42" s="108"/>
      <c r="F42" s="108"/>
      <c r="G42" s="109">
        <f>G43</f>
        <v>2355484</v>
      </c>
      <c r="H42" s="109">
        <f t="shared" ref="H42:O42" si="5">H43</f>
        <v>0</v>
      </c>
      <c r="I42" s="109">
        <f t="shared" si="5"/>
        <v>0</v>
      </c>
      <c r="J42" s="109">
        <f t="shared" si="5"/>
        <v>0</v>
      </c>
      <c r="K42" s="109">
        <f t="shared" si="5"/>
        <v>0</v>
      </c>
      <c r="L42" s="109">
        <f t="shared" si="5"/>
        <v>0</v>
      </c>
      <c r="M42" s="109">
        <f t="shared" si="5"/>
        <v>0</v>
      </c>
      <c r="N42" s="109">
        <f t="shared" si="5"/>
        <v>0</v>
      </c>
      <c r="O42" s="109">
        <f t="shared" si="5"/>
        <v>0</v>
      </c>
    </row>
    <row r="43" spans="2:15">
      <c r="B43" s="77">
        <v>7</v>
      </c>
      <c r="C43" s="77">
        <v>1</v>
      </c>
      <c r="D43" s="78" t="s">
        <v>110</v>
      </c>
      <c r="E43" s="111">
        <v>240</v>
      </c>
      <c r="F43" s="111">
        <v>220</v>
      </c>
      <c r="G43" s="112">
        <f>J116</f>
        <v>2355484</v>
      </c>
      <c r="H43" s="112"/>
      <c r="I43" s="112"/>
      <c r="J43" s="112"/>
      <c r="K43" s="112"/>
      <c r="L43" s="112"/>
      <c r="M43" s="112"/>
      <c r="N43" s="112"/>
      <c r="O43" s="112"/>
    </row>
    <row r="44" spans="2:15">
      <c r="B44" s="73">
        <v>7</v>
      </c>
      <c r="C44" s="73">
        <v>1</v>
      </c>
      <c r="D44" s="74" t="s">
        <v>103</v>
      </c>
      <c r="E44" s="111"/>
      <c r="F44" s="111"/>
      <c r="G44" s="109">
        <f>G45+G47+G49+G46+G48</f>
        <v>7173976</v>
      </c>
      <c r="H44" s="109">
        <f t="shared" ref="H44:O44" si="6">H45+H47+H49+H46+H48</f>
        <v>0</v>
      </c>
      <c r="I44" s="109">
        <f t="shared" si="6"/>
        <v>0</v>
      </c>
      <c r="J44" s="109">
        <f t="shared" si="6"/>
        <v>0</v>
      </c>
      <c r="K44" s="109">
        <f t="shared" si="6"/>
        <v>0</v>
      </c>
      <c r="L44" s="109">
        <f t="shared" si="6"/>
        <v>0</v>
      </c>
      <c r="M44" s="109">
        <f t="shared" si="6"/>
        <v>0</v>
      </c>
      <c r="N44" s="109">
        <f t="shared" si="6"/>
        <v>0</v>
      </c>
      <c r="O44" s="109">
        <f t="shared" si="6"/>
        <v>0</v>
      </c>
    </row>
    <row r="45" spans="2:15">
      <c r="B45" s="77">
        <v>7</v>
      </c>
      <c r="C45" s="77">
        <v>1</v>
      </c>
      <c r="D45" s="78" t="s">
        <v>104</v>
      </c>
      <c r="E45" s="111">
        <v>110</v>
      </c>
      <c r="F45" s="111">
        <v>210</v>
      </c>
      <c r="G45" s="112">
        <f>J121</f>
        <v>5343586</v>
      </c>
      <c r="H45" s="112"/>
      <c r="I45" s="112"/>
      <c r="J45" s="112"/>
      <c r="K45" s="112"/>
      <c r="L45" s="112"/>
      <c r="M45" s="112"/>
      <c r="N45" s="112"/>
      <c r="O45" s="112"/>
    </row>
    <row r="46" spans="2:15">
      <c r="B46" s="77">
        <v>7</v>
      </c>
      <c r="C46" s="77">
        <v>1</v>
      </c>
      <c r="D46" s="78" t="s">
        <v>104</v>
      </c>
      <c r="E46" s="111">
        <v>110</v>
      </c>
      <c r="F46" s="111">
        <v>260</v>
      </c>
      <c r="G46" s="112">
        <f>J124</f>
        <v>15000</v>
      </c>
      <c r="H46" s="112"/>
      <c r="I46" s="112"/>
      <c r="J46" s="112"/>
      <c r="K46" s="112"/>
      <c r="L46" s="112"/>
      <c r="M46" s="112"/>
      <c r="N46" s="112"/>
      <c r="O46" s="112"/>
    </row>
    <row r="47" spans="2:15">
      <c r="B47" s="77">
        <v>7</v>
      </c>
      <c r="C47" s="77">
        <v>1</v>
      </c>
      <c r="D47" s="78" t="s">
        <v>102</v>
      </c>
      <c r="E47" s="111">
        <v>110</v>
      </c>
      <c r="F47" s="111">
        <v>210</v>
      </c>
      <c r="G47" s="112">
        <f>J127</f>
        <v>1779157</v>
      </c>
      <c r="H47" s="112"/>
      <c r="I47" s="112"/>
      <c r="J47" s="112"/>
      <c r="K47" s="112"/>
      <c r="L47" s="112"/>
      <c r="M47" s="112"/>
      <c r="N47" s="112"/>
      <c r="O47" s="112"/>
    </row>
    <row r="48" spans="2:15">
      <c r="B48" s="77">
        <v>7</v>
      </c>
      <c r="C48" s="77">
        <v>1</v>
      </c>
      <c r="D48" s="78" t="s">
        <v>102</v>
      </c>
      <c r="E48" s="111">
        <v>110</v>
      </c>
      <c r="F48" s="111">
        <v>260</v>
      </c>
      <c r="G48" s="112">
        <f>J130</f>
        <v>7000</v>
      </c>
      <c r="H48" s="112"/>
      <c r="I48" s="112"/>
      <c r="J48" s="112"/>
      <c r="K48" s="112"/>
      <c r="L48" s="112"/>
      <c r="M48" s="112"/>
      <c r="N48" s="112"/>
      <c r="O48" s="112"/>
    </row>
    <row r="49" spans="2:15">
      <c r="B49" s="77">
        <v>7</v>
      </c>
      <c r="C49" s="77">
        <v>1</v>
      </c>
      <c r="D49" s="78" t="s">
        <v>105</v>
      </c>
      <c r="E49" s="111">
        <v>240</v>
      </c>
      <c r="F49" s="111">
        <v>300</v>
      </c>
      <c r="G49" s="112">
        <f>J132</f>
        <v>29233</v>
      </c>
      <c r="H49" s="112"/>
      <c r="I49" s="112"/>
      <c r="J49" s="112"/>
      <c r="K49" s="112"/>
      <c r="L49" s="112"/>
      <c r="M49" s="112"/>
      <c r="N49" s="112"/>
      <c r="O49" s="112"/>
    </row>
    <row r="50" spans="2:15">
      <c r="B50" s="73">
        <v>7</v>
      </c>
      <c r="C50" s="73">
        <v>1</v>
      </c>
      <c r="D50" s="74" t="s">
        <v>97</v>
      </c>
      <c r="E50" s="75"/>
      <c r="F50" s="76"/>
      <c r="G50" s="108">
        <f>G51</f>
        <v>0</v>
      </c>
      <c r="H50" s="108">
        <f t="shared" ref="H50:O50" si="7">H51</f>
        <v>0</v>
      </c>
      <c r="I50" s="108">
        <f t="shared" si="7"/>
        <v>0</v>
      </c>
      <c r="J50" s="108">
        <f t="shared" si="7"/>
        <v>0</v>
      </c>
      <c r="K50" s="108">
        <f t="shared" si="7"/>
        <v>0</v>
      </c>
      <c r="L50" s="108">
        <f t="shared" si="7"/>
        <v>0</v>
      </c>
      <c r="M50" s="108">
        <f t="shared" si="7"/>
        <v>0</v>
      </c>
      <c r="N50" s="108">
        <f t="shared" si="7"/>
        <v>0</v>
      </c>
      <c r="O50" s="108">
        <f t="shared" si="7"/>
        <v>0</v>
      </c>
    </row>
    <row r="51" spans="2:15">
      <c r="B51" s="77">
        <v>7</v>
      </c>
      <c r="C51" s="77">
        <v>1</v>
      </c>
      <c r="D51" s="78" t="s">
        <v>97</v>
      </c>
      <c r="E51" s="111">
        <v>850</v>
      </c>
      <c r="F51" s="111">
        <v>290</v>
      </c>
      <c r="G51" s="112">
        <f>J136</f>
        <v>0</v>
      </c>
      <c r="H51" s="112"/>
      <c r="I51" s="112"/>
      <c r="J51" s="112"/>
      <c r="K51" s="112"/>
      <c r="L51" s="112"/>
      <c r="M51" s="112"/>
      <c r="N51" s="112"/>
      <c r="O51" s="112"/>
    </row>
    <row r="52" spans="2:15">
      <c r="B52" s="73">
        <v>7</v>
      </c>
      <c r="C52" s="73">
        <v>1</v>
      </c>
      <c r="D52" s="74" t="s">
        <v>199</v>
      </c>
      <c r="E52" s="111"/>
      <c r="F52" s="111"/>
      <c r="G52" s="109">
        <f>G53+G54</f>
        <v>0</v>
      </c>
      <c r="H52" s="112"/>
      <c r="I52" s="112"/>
      <c r="J52" s="112"/>
      <c r="K52" s="112"/>
      <c r="L52" s="112"/>
      <c r="M52" s="112"/>
      <c r="N52" s="112"/>
      <c r="O52" s="112"/>
    </row>
    <row r="53" spans="2:15">
      <c r="B53" s="77">
        <v>7</v>
      </c>
      <c r="C53" s="77">
        <v>1</v>
      </c>
      <c r="D53" s="78" t="s">
        <v>199</v>
      </c>
      <c r="E53" s="111">
        <v>240</v>
      </c>
      <c r="F53" s="111">
        <v>220</v>
      </c>
      <c r="G53" s="112">
        <f>J140</f>
        <v>0</v>
      </c>
      <c r="H53" s="112"/>
      <c r="I53" s="112"/>
      <c r="J53" s="112"/>
      <c r="K53" s="112"/>
      <c r="L53" s="112"/>
      <c r="M53" s="112"/>
      <c r="N53" s="112"/>
      <c r="O53" s="112"/>
    </row>
    <row r="54" spans="2:15">
      <c r="B54" s="77">
        <v>7</v>
      </c>
      <c r="C54" s="77">
        <v>1</v>
      </c>
      <c r="D54" s="78" t="s">
        <v>199</v>
      </c>
      <c r="E54" s="111">
        <v>240</v>
      </c>
      <c r="F54" s="111">
        <v>300</v>
      </c>
      <c r="G54" s="112">
        <f>J146</f>
        <v>0</v>
      </c>
      <c r="H54" s="112"/>
      <c r="I54" s="112"/>
      <c r="J54" s="112"/>
      <c r="K54" s="112"/>
      <c r="L54" s="112"/>
      <c r="M54" s="112"/>
      <c r="N54" s="112"/>
      <c r="O54" s="112"/>
    </row>
    <row r="55" spans="2:15" s="174" customFormat="1">
      <c r="B55" s="70">
        <v>7</v>
      </c>
      <c r="C55" s="70">
        <v>1</v>
      </c>
      <c r="D55" s="71" t="s">
        <v>227</v>
      </c>
      <c r="E55" s="105"/>
      <c r="F55" s="105"/>
      <c r="G55" s="106">
        <f>G56+G59+G61</f>
        <v>0</v>
      </c>
      <c r="H55" s="106">
        <f t="shared" ref="H55:O55" si="8">H56+H59+H61</f>
        <v>0</v>
      </c>
      <c r="I55" s="106">
        <f t="shared" si="8"/>
        <v>0</v>
      </c>
      <c r="J55" s="106">
        <f t="shared" si="8"/>
        <v>11169929</v>
      </c>
      <c r="K55" s="106">
        <f t="shared" si="8"/>
        <v>0</v>
      </c>
      <c r="L55" s="106">
        <f t="shared" si="8"/>
        <v>0</v>
      </c>
      <c r="M55" s="106">
        <f t="shared" si="8"/>
        <v>11218214</v>
      </c>
      <c r="N55" s="106">
        <f t="shared" si="8"/>
        <v>0</v>
      </c>
      <c r="O55" s="106">
        <f t="shared" si="8"/>
        <v>0</v>
      </c>
    </row>
    <row r="56" spans="2:15" s="160" customFormat="1" ht="10.5">
      <c r="B56" s="73">
        <v>7</v>
      </c>
      <c r="C56" s="73">
        <v>1</v>
      </c>
      <c r="D56" s="74" t="s">
        <v>228</v>
      </c>
      <c r="E56" s="108"/>
      <c r="F56" s="108"/>
      <c r="G56" s="109">
        <f>G57+G58</f>
        <v>0</v>
      </c>
      <c r="H56" s="109">
        <f t="shared" ref="H56:O56" si="9">H57+H58</f>
        <v>0</v>
      </c>
      <c r="I56" s="109">
        <f t="shared" si="9"/>
        <v>0</v>
      </c>
      <c r="J56" s="109">
        <f t="shared" si="9"/>
        <v>1877421</v>
      </c>
      <c r="K56" s="109">
        <f t="shared" si="9"/>
        <v>0</v>
      </c>
      <c r="L56" s="109">
        <f t="shared" si="9"/>
        <v>0</v>
      </c>
      <c r="M56" s="109">
        <f t="shared" si="9"/>
        <v>1877421</v>
      </c>
      <c r="N56" s="109">
        <f t="shared" si="9"/>
        <v>0</v>
      </c>
      <c r="O56" s="109">
        <f t="shared" si="9"/>
        <v>0</v>
      </c>
    </row>
    <row r="57" spans="2:15">
      <c r="B57" s="77">
        <v>7</v>
      </c>
      <c r="C57" s="77">
        <v>1</v>
      </c>
      <c r="D57" s="78" t="s">
        <v>228</v>
      </c>
      <c r="E57" s="111">
        <v>110</v>
      </c>
      <c r="F57" s="111">
        <v>210</v>
      </c>
      <c r="G57" s="112">
        <f>J150</f>
        <v>0</v>
      </c>
      <c r="H57" s="112">
        <f t="shared" ref="H57:O57" si="10">K150</f>
        <v>0</v>
      </c>
      <c r="I57" s="112">
        <f t="shared" si="10"/>
        <v>0</v>
      </c>
      <c r="J57" s="112">
        <f t="shared" si="10"/>
        <v>1059371</v>
      </c>
      <c r="K57" s="112">
        <f t="shared" si="10"/>
        <v>0</v>
      </c>
      <c r="L57" s="112">
        <f t="shared" si="10"/>
        <v>0</v>
      </c>
      <c r="M57" s="112">
        <f t="shared" si="10"/>
        <v>1059371</v>
      </c>
      <c r="N57" s="112">
        <f t="shared" si="10"/>
        <v>0</v>
      </c>
      <c r="O57" s="112">
        <f t="shared" si="10"/>
        <v>0</v>
      </c>
    </row>
    <row r="58" spans="2:15">
      <c r="B58" s="77">
        <v>7</v>
      </c>
      <c r="C58" s="77">
        <v>1</v>
      </c>
      <c r="D58" s="78" t="s">
        <v>228</v>
      </c>
      <c r="E58" s="111">
        <v>240</v>
      </c>
      <c r="F58" s="111">
        <v>220</v>
      </c>
      <c r="G58" s="112">
        <f>J154</f>
        <v>0</v>
      </c>
      <c r="H58" s="112">
        <f t="shared" ref="H58:O58" si="11">K154</f>
        <v>0</v>
      </c>
      <c r="I58" s="112">
        <f t="shared" si="11"/>
        <v>0</v>
      </c>
      <c r="J58" s="112">
        <f t="shared" si="11"/>
        <v>818050</v>
      </c>
      <c r="K58" s="112">
        <f t="shared" si="11"/>
        <v>0</v>
      </c>
      <c r="L58" s="112">
        <f t="shared" si="11"/>
        <v>0</v>
      </c>
      <c r="M58" s="112">
        <f t="shared" si="11"/>
        <v>818050</v>
      </c>
      <c r="N58" s="112">
        <f t="shared" si="11"/>
        <v>0</v>
      </c>
      <c r="O58" s="112">
        <f t="shared" si="11"/>
        <v>0</v>
      </c>
    </row>
    <row r="59" spans="2:15" s="160" customFormat="1" ht="10.5">
      <c r="B59" s="73">
        <v>7</v>
      </c>
      <c r="C59" s="73">
        <v>1</v>
      </c>
      <c r="D59" s="74" t="s">
        <v>229</v>
      </c>
      <c r="E59" s="108"/>
      <c r="F59" s="108"/>
      <c r="G59" s="109">
        <f>G60</f>
        <v>0</v>
      </c>
      <c r="H59" s="109">
        <f t="shared" ref="H59:O59" si="12">H60</f>
        <v>0</v>
      </c>
      <c r="I59" s="109">
        <f t="shared" si="12"/>
        <v>0</v>
      </c>
      <c r="J59" s="109">
        <f t="shared" si="12"/>
        <v>2401413</v>
      </c>
      <c r="K59" s="109">
        <f t="shared" si="12"/>
        <v>0</v>
      </c>
      <c r="L59" s="109">
        <f t="shared" si="12"/>
        <v>0</v>
      </c>
      <c r="M59" s="109">
        <f t="shared" si="12"/>
        <v>2368729</v>
      </c>
      <c r="N59" s="109">
        <f t="shared" si="12"/>
        <v>0</v>
      </c>
      <c r="O59" s="109">
        <f t="shared" si="12"/>
        <v>0</v>
      </c>
    </row>
    <row r="60" spans="2:15">
      <c r="B60" s="77">
        <v>7</v>
      </c>
      <c r="C60" s="77">
        <v>1</v>
      </c>
      <c r="D60" s="78" t="s">
        <v>229</v>
      </c>
      <c r="E60" s="111">
        <v>240</v>
      </c>
      <c r="F60" s="111">
        <v>220</v>
      </c>
      <c r="G60" s="112">
        <f>J167</f>
        <v>0</v>
      </c>
      <c r="H60" s="112">
        <f t="shared" ref="H60:O60" si="13">K167</f>
        <v>0</v>
      </c>
      <c r="I60" s="112">
        <f t="shared" si="13"/>
        <v>0</v>
      </c>
      <c r="J60" s="112">
        <f t="shared" si="13"/>
        <v>2401413</v>
      </c>
      <c r="K60" s="112">
        <f t="shared" si="13"/>
        <v>0</v>
      </c>
      <c r="L60" s="112">
        <f t="shared" si="13"/>
        <v>0</v>
      </c>
      <c r="M60" s="112">
        <f t="shared" si="13"/>
        <v>2368729</v>
      </c>
      <c r="N60" s="112">
        <f t="shared" si="13"/>
        <v>0</v>
      </c>
      <c r="O60" s="112">
        <f t="shared" si="13"/>
        <v>0</v>
      </c>
    </row>
    <row r="61" spans="2:15" s="160" customFormat="1" ht="10.5">
      <c r="B61" s="73">
        <v>7</v>
      </c>
      <c r="C61" s="73">
        <v>1</v>
      </c>
      <c r="D61" s="74" t="s">
        <v>230</v>
      </c>
      <c r="E61" s="108"/>
      <c r="F61" s="108"/>
      <c r="G61" s="109">
        <f>G62+G63+G64</f>
        <v>0</v>
      </c>
      <c r="H61" s="109">
        <f t="shared" ref="H61:O61" si="14">H62+H63+H64</f>
        <v>0</v>
      </c>
      <c r="I61" s="109">
        <f t="shared" si="14"/>
        <v>0</v>
      </c>
      <c r="J61" s="109">
        <f t="shared" si="14"/>
        <v>6891095</v>
      </c>
      <c r="K61" s="109">
        <f t="shared" si="14"/>
        <v>0</v>
      </c>
      <c r="L61" s="109">
        <f t="shared" si="14"/>
        <v>0</v>
      </c>
      <c r="M61" s="109">
        <f t="shared" si="14"/>
        <v>6972064</v>
      </c>
      <c r="N61" s="109">
        <f t="shared" si="14"/>
        <v>0</v>
      </c>
      <c r="O61" s="109">
        <f t="shared" si="14"/>
        <v>0</v>
      </c>
    </row>
    <row r="62" spans="2:15">
      <c r="B62" s="77">
        <v>7</v>
      </c>
      <c r="C62" s="77">
        <v>1</v>
      </c>
      <c r="D62" s="78" t="s">
        <v>231</v>
      </c>
      <c r="E62" s="111">
        <v>110</v>
      </c>
      <c r="F62" s="111">
        <v>210</v>
      </c>
      <c r="G62" s="112">
        <f>J171</f>
        <v>0</v>
      </c>
      <c r="H62" s="112">
        <f t="shared" ref="H62:O62" si="15">K171</f>
        <v>0</v>
      </c>
      <c r="I62" s="112">
        <f t="shared" si="15"/>
        <v>0</v>
      </c>
      <c r="J62" s="112">
        <f t="shared" si="15"/>
        <v>5146425</v>
      </c>
      <c r="K62" s="112">
        <f t="shared" si="15"/>
        <v>0</v>
      </c>
      <c r="L62" s="112">
        <f t="shared" si="15"/>
        <v>0</v>
      </c>
      <c r="M62" s="112">
        <f t="shared" si="15"/>
        <v>5207161</v>
      </c>
      <c r="N62" s="112">
        <f t="shared" si="15"/>
        <v>0</v>
      </c>
      <c r="O62" s="112">
        <f t="shared" si="15"/>
        <v>0</v>
      </c>
    </row>
    <row r="63" spans="2:15">
      <c r="B63" s="77">
        <v>7</v>
      </c>
      <c r="C63" s="77">
        <v>1</v>
      </c>
      <c r="D63" s="78" t="s">
        <v>232</v>
      </c>
      <c r="E63" s="111">
        <v>110</v>
      </c>
      <c r="F63" s="111">
        <v>210</v>
      </c>
      <c r="G63" s="112">
        <f>J177</f>
        <v>0</v>
      </c>
      <c r="H63" s="112">
        <f t="shared" ref="H63:O63" si="16">K177</f>
        <v>0</v>
      </c>
      <c r="I63" s="112">
        <f t="shared" si="16"/>
        <v>0</v>
      </c>
      <c r="J63" s="112">
        <f t="shared" si="16"/>
        <v>1715437</v>
      </c>
      <c r="K63" s="112">
        <f t="shared" si="16"/>
        <v>0</v>
      </c>
      <c r="L63" s="112">
        <f t="shared" si="16"/>
        <v>0</v>
      </c>
      <c r="M63" s="112">
        <f t="shared" si="16"/>
        <v>1735670</v>
      </c>
      <c r="N63" s="112">
        <f t="shared" si="16"/>
        <v>0</v>
      </c>
      <c r="O63" s="112">
        <f t="shared" si="16"/>
        <v>0</v>
      </c>
    </row>
    <row r="64" spans="2:15">
      <c r="B64" s="77">
        <v>7</v>
      </c>
      <c r="C64" s="77">
        <v>1</v>
      </c>
      <c r="D64" s="78" t="s">
        <v>233</v>
      </c>
      <c r="E64" s="111">
        <v>240</v>
      </c>
      <c r="F64" s="111">
        <v>300</v>
      </c>
      <c r="G64" s="112">
        <f>J183</f>
        <v>0</v>
      </c>
      <c r="H64" s="112">
        <f t="shared" ref="H64:O64" si="17">K183</f>
        <v>0</v>
      </c>
      <c r="I64" s="112">
        <f t="shared" si="17"/>
        <v>0</v>
      </c>
      <c r="J64" s="112">
        <f t="shared" si="17"/>
        <v>29233</v>
      </c>
      <c r="K64" s="112">
        <f t="shared" si="17"/>
        <v>0</v>
      </c>
      <c r="L64" s="112">
        <f t="shared" si="17"/>
        <v>0</v>
      </c>
      <c r="M64" s="112">
        <f t="shared" si="17"/>
        <v>29233</v>
      </c>
      <c r="N64" s="112">
        <f t="shared" si="17"/>
        <v>0</v>
      </c>
      <c r="O64" s="112">
        <f t="shared" si="17"/>
        <v>0</v>
      </c>
    </row>
    <row r="65" spans="2:15">
      <c r="B65" s="73">
        <v>7</v>
      </c>
      <c r="C65" s="73">
        <v>3</v>
      </c>
      <c r="D65" s="78"/>
      <c r="E65" s="111"/>
      <c r="F65" s="111"/>
      <c r="G65" s="106">
        <f>G66+G69+G71</f>
        <v>37907</v>
      </c>
      <c r="H65" s="106">
        <f t="shared" ref="H65:O65" si="18">H66+H69+H71</f>
        <v>0</v>
      </c>
      <c r="I65" s="106">
        <f t="shared" si="18"/>
        <v>0</v>
      </c>
      <c r="J65" s="106">
        <f t="shared" si="18"/>
        <v>37907</v>
      </c>
      <c r="K65" s="106">
        <f t="shared" si="18"/>
        <v>0</v>
      </c>
      <c r="L65" s="106">
        <f t="shared" si="18"/>
        <v>0</v>
      </c>
      <c r="M65" s="106">
        <f t="shared" si="18"/>
        <v>37907</v>
      </c>
      <c r="N65" s="106">
        <f t="shared" si="18"/>
        <v>0</v>
      </c>
      <c r="O65" s="106">
        <f t="shared" si="18"/>
        <v>0</v>
      </c>
    </row>
    <row r="66" spans="2:15">
      <c r="B66" s="73">
        <v>7</v>
      </c>
      <c r="C66" s="73">
        <v>3</v>
      </c>
      <c r="D66" s="74" t="s">
        <v>223</v>
      </c>
      <c r="E66" s="75"/>
      <c r="F66" s="144"/>
      <c r="G66" s="109">
        <f>G67+G68</f>
        <v>37907</v>
      </c>
      <c r="H66" s="109">
        <f t="shared" ref="H66:O66" si="19">H67+H68</f>
        <v>0</v>
      </c>
      <c r="I66" s="109">
        <f t="shared" si="19"/>
        <v>0</v>
      </c>
      <c r="J66" s="109">
        <f t="shared" si="19"/>
        <v>0</v>
      </c>
      <c r="K66" s="109">
        <f t="shared" si="19"/>
        <v>0</v>
      </c>
      <c r="L66" s="109">
        <f t="shared" si="19"/>
        <v>0</v>
      </c>
      <c r="M66" s="109">
        <f t="shared" si="19"/>
        <v>0</v>
      </c>
      <c r="N66" s="109">
        <f t="shared" si="19"/>
        <v>0</v>
      </c>
      <c r="O66" s="109">
        <f t="shared" si="19"/>
        <v>0</v>
      </c>
    </row>
    <row r="67" spans="2:15">
      <c r="B67" s="77">
        <v>7</v>
      </c>
      <c r="C67" s="77">
        <v>3</v>
      </c>
      <c r="D67" s="78" t="s">
        <v>223</v>
      </c>
      <c r="E67" s="6">
        <v>240</v>
      </c>
      <c r="F67" s="133">
        <v>220</v>
      </c>
      <c r="G67" s="112">
        <f>J189</f>
        <v>22916</v>
      </c>
      <c r="H67" s="112"/>
      <c r="I67" s="112"/>
      <c r="J67" s="112"/>
      <c r="K67" s="112"/>
      <c r="L67" s="112"/>
      <c r="M67" s="112"/>
      <c r="N67" s="112"/>
      <c r="O67" s="112"/>
    </row>
    <row r="68" spans="2:15">
      <c r="B68" s="77">
        <v>7</v>
      </c>
      <c r="C68" s="77">
        <v>3</v>
      </c>
      <c r="D68" s="78" t="s">
        <v>223</v>
      </c>
      <c r="E68" s="6">
        <v>240</v>
      </c>
      <c r="F68" s="133">
        <v>300</v>
      </c>
      <c r="G68" s="112">
        <f>J191</f>
        <v>14991</v>
      </c>
      <c r="H68" s="112"/>
      <c r="I68" s="112"/>
      <c r="J68" s="112"/>
      <c r="K68" s="112"/>
      <c r="L68" s="112"/>
      <c r="M68" s="112"/>
      <c r="N68" s="112"/>
      <c r="O68" s="112"/>
    </row>
    <row r="69" spans="2:15" s="160" customFormat="1" ht="10.5">
      <c r="B69" s="73">
        <v>7</v>
      </c>
      <c r="C69" s="73">
        <v>3</v>
      </c>
      <c r="D69" s="74" t="s">
        <v>199</v>
      </c>
      <c r="E69" s="75"/>
      <c r="F69" s="144"/>
      <c r="G69" s="109">
        <f>G70</f>
        <v>0</v>
      </c>
      <c r="H69" s="109"/>
      <c r="I69" s="109"/>
      <c r="J69" s="109"/>
      <c r="K69" s="109"/>
      <c r="L69" s="109"/>
      <c r="M69" s="109"/>
      <c r="N69" s="109"/>
      <c r="O69" s="109"/>
    </row>
    <row r="70" spans="2:15">
      <c r="B70" s="77">
        <v>7</v>
      </c>
      <c r="C70" s="77">
        <v>3</v>
      </c>
      <c r="D70" s="78" t="s">
        <v>199</v>
      </c>
      <c r="E70" s="6">
        <v>240</v>
      </c>
      <c r="F70" s="133">
        <v>300</v>
      </c>
      <c r="G70" s="112">
        <f>J195</f>
        <v>0</v>
      </c>
      <c r="H70" s="112"/>
      <c r="I70" s="112"/>
      <c r="J70" s="112"/>
      <c r="K70" s="112"/>
      <c r="L70" s="112"/>
      <c r="M70" s="112"/>
      <c r="N70" s="112"/>
      <c r="O70" s="112"/>
    </row>
    <row r="71" spans="2:15" s="174" customFormat="1">
      <c r="B71" s="70">
        <v>7</v>
      </c>
      <c r="C71" s="70">
        <v>3</v>
      </c>
      <c r="D71" s="71" t="s">
        <v>227</v>
      </c>
      <c r="E71" s="72"/>
      <c r="F71" s="175"/>
      <c r="G71" s="106">
        <f>G72+G73</f>
        <v>0</v>
      </c>
      <c r="H71" s="106">
        <f t="shared" ref="H71:O71" si="20">H72+H73</f>
        <v>0</v>
      </c>
      <c r="I71" s="106">
        <f t="shared" si="20"/>
        <v>0</v>
      </c>
      <c r="J71" s="106">
        <f t="shared" si="20"/>
        <v>37907</v>
      </c>
      <c r="K71" s="106">
        <f t="shared" si="20"/>
        <v>0</v>
      </c>
      <c r="L71" s="106">
        <f t="shared" si="20"/>
        <v>0</v>
      </c>
      <c r="M71" s="106">
        <f t="shared" si="20"/>
        <v>37907</v>
      </c>
      <c r="N71" s="106">
        <f t="shared" si="20"/>
        <v>0</v>
      </c>
      <c r="O71" s="106">
        <f t="shared" si="20"/>
        <v>0</v>
      </c>
    </row>
    <row r="72" spans="2:15">
      <c r="B72" s="77">
        <v>7</v>
      </c>
      <c r="C72" s="77">
        <v>3</v>
      </c>
      <c r="D72" s="78" t="s">
        <v>234</v>
      </c>
      <c r="E72" s="6">
        <v>240</v>
      </c>
      <c r="F72" s="133">
        <v>220</v>
      </c>
      <c r="G72" s="112">
        <f>J199</f>
        <v>0</v>
      </c>
      <c r="H72" s="112">
        <f t="shared" ref="H72:O72" si="21">K199</f>
        <v>0</v>
      </c>
      <c r="I72" s="112">
        <f t="shared" si="21"/>
        <v>0</v>
      </c>
      <c r="J72" s="112">
        <f t="shared" si="21"/>
        <v>22916</v>
      </c>
      <c r="K72" s="112">
        <f t="shared" si="21"/>
        <v>0</v>
      </c>
      <c r="L72" s="112">
        <f t="shared" si="21"/>
        <v>0</v>
      </c>
      <c r="M72" s="112">
        <f t="shared" si="21"/>
        <v>22916</v>
      </c>
      <c r="N72" s="112">
        <f t="shared" si="21"/>
        <v>0</v>
      </c>
      <c r="O72" s="112">
        <f t="shared" si="21"/>
        <v>0</v>
      </c>
    </row>
    <row r="73" spans="2:15">
      <c r="B73" s="77">
        <v>7</v>
      </c>
      <c r="C73" s="77">
        <v>3</v>
      </c>
      <c r="D73" s="78" t="s">
        <v>234</v>
      </c>
      <c r="E73" s="6">
        <v>240</v>
      </c>
      <c r="F73" s="133">
        <v>300</v>
      </c>
      <c r="G73" s="112">
        <f>J201</f>
        <v>0</v>
      </c>
      <c r="H73" s="112">
        <f t="shared" ref="H73:O73" si="22">K201</f>
        <v>0</v>
      </c>
      <c r="I73" s="112">
        <f t="shared" si="22"/>
        <v>0</v>
      </c>
      <c r="J73" s="112">
        <f t="shared" si="22"/>
        <v>14991</v>
      </c>
      <c r="K73" s="112">
        <f t="shared" si="22"/>
        <v>0</v>
      </c>
      <c r="L73" s="112">
        <f t="shared" si="22"/>
        <v>0</v>
      </c>
      <c r="M73" s="112">
        <f t="shared" si="22"/>
        <v>14991</v>
      </c>
      <c r="N73" s="112">
        <f t="shared" si="22"/>
        <v>0</v>
      </c>
      <c r="O73" s="112">
        <f t="shared" si="22"/>
        <v>0</v>
      </c>
    </row>
    <row r="74" spans="2:15">
      <c r="B74" s="73">
        <v>7</v>
      </c>
      <c r="C74" s="73">
        <v>5</v>
      </c>
      <c r="D74" s="78"/>
      <c r="E74" s="111"/>
      <c r="F74" s="111"/>
      <c r="G74" s="106">
        <f>G75+G77</f>
        <v>13738</v>
      </c>
      <c r="H74" s="106">
        <f t="shared" ref="H74:O74" si="23">H75+H77</f>
        <v>0</v>
      </c>
      <c r="I74" s="106">
        <f t="shared" si="23"/>
        <v>0</v>
      </c>
      <c r="J74" s="106">
        <f t="shared" si="23"/>
        <v>13738</v>
      </c>
      <c r="K74" s="106">
        <f t="shared" si="23"/>
        <v>0</v>
      </c>
      <c r="L74" s="106">
        <f t="shared" si="23"/>
        <v>0</v>
      </c>
      <c r="M74" s="106">
        <f t="shared" si="23"/>
        <v>13738</v>
      </c>
      <c r="N74" s="106">
        <f t="shared" si="23"/>
        <v>0</v>
      </c>
      <c r="O74" s="106">
        <f t="shared" si="23"/>
        <v>0</v>
      </c>
    </row>
    <row r="75" spans="2:15">
      <c r="B75" s="73">
        <v>7</v>
      </c>
      <c r="C75" s="73">
        <v>5</v>
      </c>
      <c r="D75" s="74" t="s">
        <v>101</v>
      </c>
      <c r="E75" s="75"/>
      <c r="F75" s="144"/>
      <c r="G75" s="109">
        <f>G76</f>
        <v>13738</v>
      </c>
      <c r="H75" s="109">
        <f t="shared" ref="H75:O75" si="24">H76</f>
        <v>0</v>
      </c>
      <c r="I75" s="109">
        <f t="shared" si="24"/>
        <v>0</v>
      </c>
      <c r="J75" s="109">
        <f t="shared" si="24"/>
        <v>0</v>
      </c>
      <c r="K75" s="109">
        <f t="shared" si="24"/>
        <v>0</v>
      </c>
      <c r="L75" s="109">
        <f t="shared" si="24"/>
        <v>0</v>
      </c>
      <c r="M75" s="109">
        <f t="shared" si="24"/>
        <v>0</v>
      </c>
      <c r="N75" s="109">
        <f t="shared" si="24"/>
        <v>0</v>
      </c>
      <c r="O75" s="109">
        <f t="shared" si="24"/>
        <v>0</v>
      </c>
    </row>
    <row r="76" spans="2:15">
      <c r="B76" s="77">
        <v>7</v>
      </c>
      <c r="C76" s="77">
        <v>5</v>
      </c>
      <c r="D76" s="78" t="s">
        <v>101</v>
      </c>
      <c r="E76" s="6">
        <v>240</v>
      </c>
      <c r="F76" s="133">
        <v>220</v>
      </c>
      <c r="G76" s="112">
        <f>J208</f>
        <v>13738</v>
      </c>
      <c r="H76" s="112"/>
      <c r="I76" s="112"/>
      <c r="J76" s="112"/>
      <c r="K76" s="112"/>
      <c r="L76" s="112"/>
      <c r="M76" s="112"/>
      <c r="N76" s="112"/>
      <c r="O76" s="112"/>
    </row>
    <row r="77" spans="2:15">
      <c r="B77" s="73">
        <v>7</v>
      </c>
      <c r="C77" s="73">
        <v>5</v>
      </c>
      <c r="D77" s="74" t="s">
        <v>228</v>
      </c>
      <c r="E77" s="75"/>
      <c r="F77" s="144"/>
      <c r="G77" s="109">
        <f t="shared" ref="G77:O77" si="25">G78</f>
        <v>0</v>
      </c>
      <c r="H77" s="109">
        <f t="shared" si="25"/>
        <v>0</v>
      </c>
      <c r="I77" s="109">
        <f t="shared" si="25"/>
        <v>0</v>
      </c>
      <c r="J77" s="109">
        <f t="shared" si="25"/>
        <v>13738</v>
      </c>
      <c r="K77" s="109">
        <f t="shared" si="25"/>
        <v>0</v>
      </c>
      <c r="L77" s="109">
        <f t="shared" si="25"/>
        <v>0</v>
      </c>
      <c r="M77" s="109">
        <f t="shared" si="25"/>
        <v>13738</v>
      </c>
      <c r="N77" s="109">
        <f t="shared" si="25"/>
        <v>0</v>
      </c>
      <c r="O77" s="109">
        <f t="shared" si="25"/>
        <v>0</v>
      </c>
    </row>
    <row r="78" spans="2:15">
      <c r="B78" s="77">
        <v>7</v>
      </c>
      <c r="C78" s="77">
        <v>5</v>
      </c>
      <c r="D78" s="78" t="s">
        <v>228</v>
      </c>
      <c r="E78" s="6">
        <v>240</v>
      </c>
      <c r="F78" s="133">
        <v>220</v>
      </c>
      <c r="G78" s="112">
        <f>J212</f>
        <v>0</v>
      </c>
      <c r="H78" s="112">
        <f t="shared" ref="H78:O78" si="26">K212</f>
        <v>0</v>
      </c>
      <c r="I78" s="112">
        <f t="shared" si="26"/>
        <v>0</v>
      </c>
      <c r="J78" s="112">
        <f t="shared" si="26"/>
        <v>13738</v>
      </c>
      <c r="K78" s="112">
        <f t="shared" si="26"/>
        <v>0</v>
      </c>
      <c r="L78" s="112">
        <f t="shared" si="26"/>
        <v>0</v>
      </c>
      <c r="M78" s="112">
        <f t="shared" si="26"/>
        <v>13738</v>
      </c>
      <c r="N78" s="112">
        <f t="shared" si="26"/>
        <v>0</v>
      </c>
      <c r="O78" s="112">
        <f t="shared" si="26"/>
        <v>0</v>
      </c>
    </row>
    <row r="79" spans="2:15">
      <c r="D79" s="87" t="s">
        <v>136</v>
      </c>
      <c r="F79" s="113"/>
      <c r="G79" s="114">
        <f>G34</f>
        <v>11715826</v>
      </c>
      <c r="H79" s="115" t="s">
        <v>137</v>
      </c>
      <c r="I79" s="115" t="s">
        <v>137</v>
      </c>
      <c r="J79" s="114">
        <f>J34</f>
        <v>11221574</v>
      </c>
      <c r="K79" s="115" t="s">
        <v>137</v>
      </c>
      <c r="L79" s="115" t="s">
        <v>137</v>
      </c>
      <c r="M79" s="114">
        <f>M34</f>
        <v>11269859</v>
      </c>
      <c r="N79" s="115" t="s">
        <v>137</v>
      </c>
      <c r="O79" s="115" t="s">
        <v>137</v>
      </c>
    </row>
    <row r="80" spans="2:15">
      <c r="F80" s="87" t="s">
        <v>138</v>
      </c>
      <c r="G80" s="114">
        <f>G79</f>
        <v>11715826</v>
      </c>
      <c r="H80" s="115" t="s">
        <v>137</v>
      </c>
      <c r="I80" s="115" t="s">
        <v>137</v>
      </c>
      <c r="J80" s="114">
        <f>J79</f>
        <v>11221574</v>
      </c>
      <c r="K80" s="115" t="s">
        <v>137</v>
      </c>
      <c r="L80" s="115" t="s">
        <v>137</v>
      </c>
      <c r="M80" s="114">
        <f>M79</f>
        <v>11269859</v>
      </c>
      <c r="N80" s="115" t="s">
        <v>137</v>
      </c>
      <c r="O80" s="115" t="s">
        <v>137</v>
      </c>
    </row>
    <row r="81" spans="1:20">
      <c r="G81" s="116"/>
      <c r="J81" s="116"/>
      <c r="M81" s="116"/>
    </row>
    <row r="82" spans="1:20">
      <c r="G82" s="116"/>
      <c r="J82" s="116"/>
      <c r="M82" s="116"/>
    </row>
    <row r="83" spans="1:20">
      <c r="A83" s="211" t="s">
        <v>139</v>
      </c>
      <c r="B83" s="211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</row>
    <row r="85" spans="1:20" s="98" customFormat="1" ht="22.5" customHeight="1">
      <c r="A85" s="212" t="s">
        <v>11</v>
      </c>
      <c r="B85" s="213"/>
      <c r="C85" s="214"/>
      <c r="D85" s="221" t="s">
        <v>12</v>
      </c>
      <c r="E85" s="224" t="s">
        <v>127</v>
      </c>
      <c r="F85" s="225"/>
      <c r="G85" s="225"/>
      <c r="H85" s="226"/>
      <c r="I85" s="205" t="s">
        <v>128</v>
      </c>
      <c r="J85" s="228" t="s">
        <v>129</v>
      </c>
      <c r="K85" s="228"/>
      <c r="L85" s="228"/>
      <c r="M85" s="228"/>
      <c r="N85" s="228"/>
      <c r="O85" s="228"/>
      <c r="P85" s="228"/>
      <c r="Q85" s="228"/>
      <c r="R85" s="228"/>
    </row>
    <row r="86" spans="1:20" s="98" customFormat="1" ht="23.25" customHeight="1">
      <c r="A86" s="215"/>
      <c r="B86" s="216"/>
      <c r="C86" s="217"/>
      <c r="D86" s="222"/>
      <c r="E86" s="205" t="s">
        <v>130</v>
      </c>
      <c r="F86" s="205" t="s">
        <v>131</v>
      </c>
      <c r="G86" s="205" t="s">
        <v>132</v>
      </c>
      <c r="H86" s="205" t="s">
        <v>133</v>
      </c>
      <c r="I86" s="227"/>
      <c r="J86" s="207" t="s">
        <v>204</v>
      </c>
      <c r="K86" s="207"/>
      <c r="L86" s="207"/>
      <c r="M86" s="207" t="s">
        <v>205</v>
      </c>
      <c r="N86" s="207"/>
      <c r="O86" s="207"/>
      <c r="P86" s="207" t="s">
        <v>206</v>
      </c>
      <c r="Q86" s="207"/>
      <c r="R86" s="207"/>
    </row>
    <row r="87" spans="1:20" s="98" customFormat="1" ht="46.5" customHeight="1">
      <c r="A87" s="218"/>
      <c r="B87" s="219"/>
      <c r="C87" s="220"/>
      <c r="D87" s="223"/>
      <c r="E87" s="206"/>
      <c r="F87" s="206"/>
      <c r="G87" s="206"/>
      <c r="H87" s="206"/>
      <c r="I87" s="206"/>
      <c r="J87" s="134" t="s">
        <v>134</v>
      </c>
      <c r="K87" s="134" t="s">
        <v>13</v>
      </c>
      <c r="L87" s="134" t="s">
        <v>135</v>
      </c>
      <c r="M87" s="134" t="s">
        <v>134</v>
      </c>
      <c r="N87" s="134" t="s">
        <v>13</v>
      </c>
      <c r="O87" s="134" t="s">
        <v>135</v>
      </c>
      <c r="P87" s="134" t="s">
        <v>134</v>
      </c>
      <c r="Q87" s="134" t="s">
        <v>13</v>
      </c>
      <c r="R87" s="134" t="s">
        <v>135</v>
      </c>
    </row>
    <row r="88" spans="1:20">
      <c r="A88" s="208">
        <v>1</v>
      </c>
      <c r="B88" s="209"/>
      <c r="C88" s="210"/>
      <c r="D88" s="103">
        <f>A88+1</f>
        <v>2</v>
      </c>
      <c r="E88" s="103">
        <f>D88+1</f>
        <v>3</v>
      </c>
      <c r="F88" s="103">
        <f t="shared" ref="F88:R88" si="27">E88+1</f>
        <v>4</v>
      </c>
      <c r="G88" s="103">
        <f t="shared" si="27"/>
        <v>5</v>
      </c>
      <c r="H88" s="103">
        <f t="shared" si="27"/>
        <v>6</v>
      </c>
      <c r="I88" s="103">
        <f t="shared" si="27"/>
        <v>7</v>
      </c>
      <c r="J88" s="103">
        <f t="shared" si="27"/>
        <v>8</v>
      </c>
      <c r="K88" s="103">
        <f t="shared" si="27"/>
        <v>9</v>
      </c>
      <c r="L88" s="103">
        <f t="shared" si="27"/>
        <v>10</v>
      </c>
      <c r="M88" s="103">
        <f t="shared" si="27"/>
        <v>11</v>
      </c>
      <c r="N88" s="103">
        <f t="shared" si="27"/>
        <v>12</v>
      </c>
      <c r="O88" s="103">
        <f t="shared" si="27"/>
        <v>13</v>
      </c>
      <c r="P88" s="103">
        <f t="shared" si="27"/>
        <v>14</v>
      </c>
      <c r="Q88" s="103">
        <f t="shared" si="27"/>
        <v>15</v>
      </c>
      <c r="R88" s="103">
        <f t="shared" si="27"/>
        <v>16</v>
      </c>
    </row>
    <row r="89" spans="1:20" ht="12.75" customHeight="1">
      <c r="A89" s="202" t="s">
        <v>108</v>
      </c>
      <c r="B89" s="203"/>
      <c r="C89" s="204"/>
      <c r="D89" s="16">
        <v>1</v>
      </c>
      <c r="E89" s="16">
        <v>7</v>
      </c>
      <c r="F89" s="22"/>
      <c r="G89" s="17"/>
      <c r="H89" s="17"/>
      <c r="I89" s="17"/>
      <c r="J89" s="117">
        <f t="shared" ref="J89:R89" si="28">J90+J185+J204</f>
        <v>11715826</v>
      </c>
      <c r="K89" s="117">
        <f t="shared" si="28"/>
        <v>0</v>
      </c>
      <c r="L89" s="117">
        <f t="shared" si="28"/>
        <v>0</v>
      </c>
      <c r="M89" s="117">
        <f t="shared" si="28"/>
        <v>11221574</v>
      </c>
      <c r="N89" s="117">
        <f t="shared" si="28"/>
        <v>0</v>
      </c>
      <c r="O89" s="117">
        <f t="shared" si="28"/>
        <v>0</v>
      </c>
      <c r="P89" s="117">
        <f t="shared" si="28"/>
        <v>11269859</v>
      </c>
      <c r="Q89" s="117">
        <f t="shared" si="28"/>
        <v>0</v>
      </c>
      <c r="R89" s="117">
        <f t="shared" si="28"/>
        <v>0</v>
      </c>
      <c r="T89" s="116"/>
    </row>
    <row r="90" spans="1:20">
      <c r="A90" s="202" t="s">
        <v>79</v>
      </c>
      <c r="B90" s="203"/>
      <c r="C90" s="204"/>
      <c r="D90" s="16">
        <f t="shared" ref="D90:D137" si="29">D89+1</f>
        <v>2</v>
      </c>
      <c r="E90" s="16">
        <v>7</v>
      </c>
      <c r="F90" s="22">
        <v>1</v>
      </c>
      <c r="G90" s="17"/>
      <c r="H90" s="17"/>
      <c r="I90" s="17"/>
      <c r="J90" s="118">
        <f>J91+J148</f>
        <v>11664181</v>
      </c>
      <c r="K90" s="118">
        <f t="shared" ref="K90:R90" si="30">K91+K148</f>
        <v>0</v>
      </c>
      <c r="L90" s="118">
        <f t="shared" si="30"/>
        <v>0</v>
      </c>
      <c r="M90" s="118">
        <f t="shared" si="30"/>
        <v>11169929</v>
      </c>
      <c r="N90" s="118">
        <f t="shared" si="30"/>
        <v>0</v>
      </c>
      <c r="O90" s="118">
        <f t="shared" si="30"/>
        <v>0</v>
      </c>
      <c r="P90" s="118">
        <f t="shared" si="30"/>
        <v>11218214</v>
      </c>
      <c r="Q90" s="118">
        <f t="shared" si="30"/>
        <v>0</v>
      </c>
      <c r="R90" s="118">
        <f t="shared" si="30"/>
        <v>0</v>
      </c>
    </row>
    <row r="91" spans="1:20" ht="18" customHeight="1">
      <c r="A91" s="179" t="s">
        <v>154</v>
      </c>
      <c r="B91" s="180"/>
      <c r="C91" s="181"/>
      <c r="D91" s="119">
        <f t="shared" si="29"/>
        <v>3</v>
      </c>
      <c r="E91" s="119">
        <v>7</v>
      </c>
      <c r="F91" s="119">
        <v>1</v>
      </c>
      <c r="G91" s="120" t="s">
        <v>98</v>
      </c>
      <c r="H91" s="121"/>
      <c r="I91" s="122"/>
      <c r="J91" s="123">
        <f>J92</f>
        <v>11664181</v>
      </c>
      <c r="K91" s="123">
        <f t="shared" ref="K91:R91" si="31">K92</f>
        <v>0</v>
      </c>
      <c r="L91" s="123">
        <f t="shared" si="31"/>
        <v>0</v>
      </c>
      <c r="M91" s="123">
        <f t="shared" si="31"/>
        <v>0</v>
      </c>
      <c r="N91" s="123">
        <f t="shared" si="31"/>
        <v>0</v>
      </c>
      <c r="O91" s="123">
        <f t="shared" si="31"/>
        <v>0</v>
      </c>
      <c r="P91" s="123">
        <f t="shared" si="31"/>
        <v>0</v>
      </c>
      <c r="Q91" s="123">
        <f t="shared" si="31"/>
        <v>0</v>
      </c>
      <c r="R91" s="123">
        <f t="shared" si="31"/>
        <v>0</v>
      </c>
    </row>
    <row r="92" spans="1:20" ht="18.75" customHeight="1">
      <c r="A92" s="194" t="s">
        <v>99</v>
      </c>
      <c r="B92" s="195"/>
      <c r="C92" s="196"/>
      <c r="D92" s="70">
        <f t="shared" si="29"/>
        <v>4</v>
      </c>
      <c r="E92" s="70">
        <v>7</v>
      </c>
      <c r="F92" s="70">
        <v>1</v>
      </c>
      <c r="G92" s="71" t="s">
        <v>100</v>
      </c>
      <c r="H92" s="6"/>
      <c r="I92" s="5"/>
      <c r="J92" s="124">
        <f>J93+J116+J119+J135+J139</f>
        <v>11664181</v>
      </c>
      <c r="K92" s="124">
        <f t="shared" ref="K92:R92" si="32">K93+K116+K119+K135</f>
        <v>0</v>
      </c>
      <c r="L92" s="124">
        <f t="shared" si="32"/>
        <v>0</v>
      </c>
      <c r="M92" s="124">
        <f t="shared" si="32"/>
        <v>0</v>
      </c>
      <c r="N92" s="124">
        <f t="shared" si="32"/>
        <v>0</v>
      </c>
      <c r="O92" s="124">
        <f t="shared" si="32"/>
        <v>0</v>
      </c>
      <c r="P92" s="124">
        <f t="shared" si="32"/>
        <v>0</v>
      </c>
      <c r="Q92" s="124">
        <f t="shared" si="32"/>
        <v>0</v>
      </c>
      <c r="R92" s="124">
        <f t="shared" si="32"/>
        <v>0</v>
      </c>
    </row>
    <row r="93" spans="1:20" ht="27" customHeight="1">
      <c r="A93" s="182" t="s">
        <v>61</v>
      </c>
      <c r="B93" s="183"/>
      <c r="C93" s="184"/>
      <c r="D93" s="73">
        <f t="shared" si="29"/>
        <v>5</v>
      </c>
      <c r="E93" s="73">
        <v>7</v>
      </c>
      <c r="F93" s="73">
        <v>1</v>
      </c>
      <c r="G93" s="74" t="s">
        <v>101</v>
      </c>
      <c r="H93" s="6"/>
      <c r="I93" s="5"/>
      <c r="J93" s="125">
        <f>J94+J102+J114+J98+J100</f>
        <v>2134721</v>
      </c>
      <c r="K93" s="125">
        <f t="shared" ref="K93:Q93" si="33">K94+K102+K114+K98+K100</f>
        <v>0</v>
      </c>
      <c r="L93" s="125">
        <f t="shared" si="33"/>
        <v>0</v>
      </c>
      <c r="M93" s="125">
        <f t="shared" si="33"/>
        <v>0</v>
      </c>
      <c r="N93" s="125">
        <f t="shared" si="33"/>
        <v>0</v>
      </c>
      <c r="O93" s="125">
        <f t="shared" si="33"/>
        <v>0</v>
      </c>
      <c r="P93" s="125">
        <f t="shared" si="33"/>
        <v>0</v>
      </c>
      <c r="Q93" s="125">
        <f t="shared" si="33"/>
        <v>0</v>
      </c>
      <c r="R93" s="125">
        <f>R94+R102+R114+R98+R100</f>
        <v>0</v>
      </c>
      <c r="T93" s="116"/>
    </row>
    <row r="94" spans="1:20" ht="19.5" customHeight="1">
      <c r="A94" s="194" t="s">
        <v>14</v>
      </c>
      <c r="B94" s="195"/>
      <c r="C94" s="196"/>
      <c r="D94" s="70">
        <f t="shared" si="29"/>
        <v>6</v>
      </c>
      <c r="E94" s="70">
        <v>7</v>
      </c>
      <c r="F94" s="70">
        <v>1</v>
      </c>
      <c r="G94" s="74" t="s">
        <v>101</v>
      </c>
      <c r="H94" s="72">
        <v>110</v>
      </c>
      <c r="I94" s="18">
        <v>210</v>
      </c>
      <c r="J94" s="124">
        <f>J95+J96+J97</f>
        <v>1054371</v>
      </c>
      <c r="K94" s="124">
        <f t="shared" ref="K94:R94" si="34">K95+K96+K97</f>
        <v>0</v>
      </c>
      <c r="L94" s="124">
        <f t="shared" si="34"/>
        <v>0</v>
      </c>
      <c r="M94" s="124">
        <f t="shared" si="34"/>
        <v>0</v>
      </c>
      <c r="N94" s="124">
        <f t="shared" si="34"/>
        <v>0</v>
      </c>
      <c r="O94" s="124">
        <f t="shared" si="34"/>
        <v>0</v>
      </c>
      <c r="P94" s="124">
        <f t="shared" si="34"/>
        <v>0</v>
      </c>
      <c r="Q94" s="124">
        <f t="shared" si="34"/>
        <v>0</v>
      </c>
      <c r="R94" s="124">
        <f t="shared" si="34"/>
        <v>0</v>
      </c>
    </row>
    <row r="95" spans="1:20">
      <c r="A95" s="176" t="s">
        <v>15</v>
      </c>
      <c r="B95" s="177"/>
      <c r="C95" s="178"/>
      <c r="D95" s="77">
        <f t="shared" si="29"/>
        <v>7</v>
      </c>
      <c r="E95" s="77">
        <v>7</v>
      </c>
      <c r="F95" s="77">
        <v>1</v>
      </c>
      <c r="G95" s="78" t="s">
        <v>101</v>
      </c>
      <c r="H95" s="6">
        <v>111</v>
      </c>
      <c r="I95" s="5">
        <v>211</v>
      </c>
      <c r="J95" s="126">
        <f>'расчеты м 2026'!D14</f>
        <v>808658</v>
      </c>
      <c r="K95" s="126"/>
      <c r="L95" s="126"/>
      <c r="M95" s="126"/>
      <c r="N95" s="126"/>
      <c r="O95" s="126"/>
      <c r="P95" s="126"/>
      <c r="Q95" s="126"/>
      <c r="R95" s="126"/>
    </row>
    <row r="96" spans="1:20">
      <c r="A96" s="188" t="s">
        <v>17</v>
      </c>
      <c r="B96" s="189"/>
      <c r="C96" s="190"/>
      <c r="D96" s="77">
        <f t="shared" si="29"/>
        <v>8</v>
      </c>
      <c r="E96" s="77">
        <v>7</v>
      </c>
      <c r="F96" s="77">
        <v>1</v>
      </c>
      <c r="G96" s="78" t="s">
        <v>101</v>
      </c>
      <c r="H96" s="6">
        <v>112</v>
      </c>
      <c r="I96" s="5">
        <v>212</v>
      </c>
      <c r="J96" s="126">
        <f>'расчеты м 2026'!G27</f>
        <v>0</v>
      </c>
      <c r="K96" s="126"/>
      <c r="L96" s="126"/>
      <c r="M96" s="126"/>
      <c r="N96" s="126"/>
      <c r="O96" s="126"/>
      <c r="P96" s="126"/>
      <c r="Q96" s="126"/>
      <c r="R96" s="126"/>
    </row>
    <row r="97" spans="1:18">
      <c r="A97" s="176" t="s">
        <v>16</v>
      </c>
      <c r="B97" s="177"/>
      <c r="C97" s="178"/>
      <c r="D97" s="77">
        <f t="shared" si="29"/>
        <v>9</v>
      </c>
      <c r="E97" s="77">
        <v>7</v>
      </c>
      <c r="F97" s="77">
        <v>1</v>
      </c>
      <c r="G97" s="78" t="s">
        <v>101</v>
      </c>
      <c r="H97" s="6">
        <v>119</v>
      </c>
      <c r="I97" s="4">
        <v>213</v>
      </c>
      <c r="J97" s="126">
        <f>'расчеты м 2026'!D33</f>
        <v>245713</v>
      </c>
      <c r="K97" s="126"/>
      <c r="L97" s="126"/>
      <c r="M97" s="126"/>
      <c r="N97" s="126"/>
      <c r="O97" s="126"/>
      <c r="P97" s="126"/>
      <c r="Q97" s="126"/>
      <c r="R97" s="126"/>
    </row>
    <row r="98" spans="1:18">
      <c r="A98" s="185" t="s">
        <v>18</v>
      </c>
      <c r="B98" s="186"/>
      <c r="C98" s="187"/>
      <c r="D98" s="70">
        <f t="shared" si="29"/>
        <v>10</v>
      </c>
      <c r="E98" s="70">
        <v>7</v>
      </c>
      <c r="F98" s="70">
        <v>1</v>
      </c>
      <c r="G98" s="71" t="s">
        <v>157</v>
      </c>
      <c r="H98" s="72">
        <v>110</v>
      </c>
      <c r="I98" s="79">
        <v>220</v>
      </c>
      <c r="J98" s="124">
        <f>J99</f>
        <v>0</v>
      </c>
      <c r="K98" s="124">
        <f t="shared" ref="K98:R100" si="35">K99</f>
        <v>0</v>
      </c>
      <c r="L98" s="124">
        <f t="shared" si="35"/>
        <v>0</v>
      </c>
      <c r="M98" s="124">
        <f t="shared" si="35"/>
        <v>0</v>
      </c>
      <c r="N98" s="124">
        <f t="shared" si="35"/>
        <v>0</v>
      </c>
      <c r="O98" s="124">
        <f t="shared" si="35"/>
        <v>0</v>
      </c>
      <c r="P98" s="124">
        <f t="shared" si="35"/>
        <v>0</v>
      </c>
      <c r="Q98" s="124">
        <f t="shared" si="35"/>
        <v>0</v>
      </c>
      <c r="R98" s="124">
        <f t="shared" si="35"/>
        <v>0</v>
      </c>
    </row>
    <row r="99" spans="1:18">
      <c r="A99" s="188" t="s">
        <v>20</v>
      </c>
      <c r="B99" s="189"/>
      <c r="C99" s="190"/>
      <c r="D99" s="77">
        <f t="shared" si="29"/>
        <v>11</v>
      </c>
      <c r="E99" s="77">
        <v>7</v>
      </c>
      <c r="F99" s="77">
        <v>1</v>
      </c>
      <c r="G99" s="78" t="s">
        <v>101</v>
      </c>
      <c r="H99" s="6">
        <v>112</v>
      </c>
      <c r="I99" s="4">
        <v>221</v>
      </c>
      <c r="J99" s="126">
        <f>'расчеты м 2026'!G48</f>
        <v>0</v>
      </c>
      <c r="K99" s="126"/>
      <c r="L99" s="126"/>
      <c r="M99" s="126"/>
      <c r="N99" s="126"/>
      <c r="O99" s="126"/>
      <c r="P99" s="126"/>
      <c r="Q99" s="126"/>
      <c r="R99" s="126"/>
    </row>
    <row r="100" spans="1:18">
      <c r="A100" s="185" t="s">
        <v>152</v>
      </c>
      <c r="B100" s="186"/>
      <c r="C100" s="187"/>
      <c r="D100" s="70">
        <f>D99+1</f>
        <v>12</v>
      </c>
      <c r="E100" s="70">
        <v>7</v>
      </c>
      <c r="F100" s="70">
        <v>1</v>
      </c>
      <c r="G100" s="71" t="s">
        <v>157</v>
      </c>
      <c r="H100" s="72">
        <v>110</v>
      </c>
      <c r="I100" s="79">
        <v>260</v>
      </c>
      <c r="J100" s="124">
        <f>J101</f>
        <v>5000</v>
      </c>
      <c r="K100" s="124">
        <f t="shared" si="35"/>
        <v>0</v>
      </c>
      <c r="L100" s="124">
        <f t="shared" si="35"/>
        <v>0</v>
      </c>
      <c r="M100" s="124">
        <f t="shared" si="35"/>
        <v>0</v>
      </c>
      <c r="N100" s="124">
        <f t="shared" si="35"/>
        <v>0</v>
      </c>
      <c r="O100" s="124">
        <f t="shared" si="35"/>
        <v>0</v>
      </c>
      <c r="P100" s="124">
        <f t="shared" si="35"/>
        <v>0</v>
      </c>
      <c r="Q100" s="124">
        <f t="shared" si="35"/>
        <v>0</v>
      </c>
      <c r="R100" s="124">
        <f t="shared" si="35"/>
        <v>0</v>
      </c>
    </row>
    <row r="101" spans="1:18" ht="21" customHeight="1">
      <c r="A101" s="176" t="s">
        <v>153</v>
      </c>
      <c r="B101" s="177"/>
      <c r="C101" s="178"/>
      <c r="D101" s="77">
        <f t="shared" si="29"/>
        <v>13</v>
      </c>
      <c r="E101" s="77">
        <v>7</v>
      </c>
      <c r="F101" s="77">
        <v>1</v>
      </c>
      <c r="G101" s="78" t="s">
        <v>101</v>
      </c>
      <c r="H101" s="6">
        <v>111</v>
      </c>
      <c r="I101" s="4">
        <v>266</v>
      </c>
      <c r="J101" s="126">
        <f>'расчеты м 2026'!D90</f>
        <v>5000</v>
      </c>
      <c r="K101" s="126"/>
      <c r="L101" s="126"/>
      <c r="M101" s="126"/>
      <c r="N101" s="126"/>
      <c r="O101" s="126"/>
      <c r="P101" s="126"/>
      <c r="Q101" s="126"/>
      <c r="R101" s="126"/>
    </row>
    <row r="102" spans="1:18">
      <c r="A102" s="185" t="s">
        <v>18</v>
      </c>
      <c r="B102" s="186"/>
      <c r="C102" s="187"/>
      <c r="D102" s="70">
        <f>D101+1</f>
        <v>14</v>
      </c>
      <c r="E102" s="70">
        <v>7</v>
      </c>
      <c r="F102" s="70">
        <v>1</v>
      </c>
      <c r="G102" s="74" t="s">
        <v>101</v>
      </c>
      <c r="H102" s="72">
        <v>240</v>
      </c>
      <c r="I102" s="79">
        <v>220</v>
      </c>
      <c r="J102" s="124">
        <f>J103+J104+J105+J112+J113</f>
        <v>1053350</v>
      </c>
      <c r="K102" s="124">
        <f t="shared" ref="K102:R102" si="36">K103+K104+K105+K112+K113</f>
        <v>0</v>
      </c>
      <c r="L102" s="124">
        <f t="shared" si="36"/>
        <v>0</v>
      </c>
      <c r="M102" s="124">
        <f t="shared" si="36"/>
        <v>0</v>
      </c>
      <c r="N102" s="124">
        <f t="shared" si="36"/>
        <v>0</v>
      </c>
      <c r="O102" s="124">
        <f t="shared" si="36"/>
        <v>0</v>
      </c>
      <c r="P102" s="124">
        <f t="shared" si="36"/>
        <v>0</v>
      </c>
      <c r="Q102" s="124">
        <f t="shared" si="36"/>
        <v>0</v>
      </c>
      <c r="R102" s="124">
        <f t="shared" si="36"/>
        <v>0</v>
      </c>
    </row>
    <row r="103" spans="1:18">
      <c r="A103" s="188" t="s">
        <v>20</v>
      </c>
      <c r="B103" s="189"/>
      <c r="C103" s="190"/>
      <c r="D103" s="77">
        <f t="shared" si="29"/>
        <v>15</v>
      </c>
      <c r="E103" s="77">
        <v>7</v>
      </c>
      <c r="F103" s="77">
        <v>1</v>
      </c>
      <c r="G103" s="78" t="s">
        <v>101</v>
      </c>
      <c r="H103" s="6">
        <v>244</v>
      </c>
      <c r="I103" s="4">
        <v>221</v>
      </c>
      <c r="J103" s="126">
        <f>'расчеты м 2026'!G45+'расчеты м 2026'!G47</f>
        <v>36244</v>
      </c>
      <c r="K103" s="126"/>
      <c r="L103" s="126"/>
      <c r="M103" s="126">
        <f>'расчеты м 2027'!G48</f>
        <v>0</v>
      </c>
      <c r="N103" s="126"/>
      <c r="O103" s="126"/>
      <c r="P103" s="126">
        <f>'расчеты м 2028'!G48</f>
        <v>0</v>
      </c>
      <c r="Q103" s="126"/>
      <c r="R103" s="126"/>
    </row>
    <row r="104" spans="1:18">
      <c r="A104" s="188" t="s">
        <v>19</v>
      </c>
      <c r="B104" s="189"/>
      <c r="C104" s="190"/>
      <c r="D104" s="77">
        <f t="shared" si="29"/>
        <v>16</v>
      </c>
      <c r="E104" s="77">
        <v>7</v>
      </c>
      <c r="F104" s="77">
        <v>1</v>
      </c>
      <c r="G104" s="78" t="s">
        <v>101</v>
      </c>
      <c r="H104" s="6">
        <v>242</v>
      </c>
      <c r="I104" s="4">
        <v>222</v>
      </c>
      <c r="J104" s="126"/>
      <c r="K104" s="126"/>
      <c r="L104" s="126"/>
      <c r="M104" s="126"/>
      <c r="N104" s="126"/>
      <c r="O104" s="126"/>
      <c r="P104" s="126"/>
      <c r="Q104" s="126"/>
      <c r="R104" s="126"/>
    </row>
    <row r="105" spans="1:18">
      <c r="A105" s="188" t="s">
        <v>21</v>
      </c>
      <c r="B105" s="189"/>
      <c r="C105" s="190"/>
      <c r="D105" s="77">
        <f t="shared" si="29"/>
        <v>17</v>
      </c>
      <c r="E105" s="77">
        <v>7</v>
      </c>
      <c r="F105" s="77">
        <v>1</v>
      </c>
      <c r="G105" s="78" t="s">
        <v>101</v>
      </c>
      <c r="H105" s="6">
        <v>244</v>
      </c>
      <c r="I105" s="4">
        <v>223</v>
      </c>
      <c r="J105" s="126">
        <f>J106+J107+J108+J109+J110+J111</f>
        <v>917297</v>
      </c>
      <c r="K105" s="126">
        <f t="shared" ref="K105:R105" si="37">K106+K107+K108+K109+K110+K111</f>
        <v>0</v>
      </c>
      <c r="L105" s="126">
        <f t="shared" si="37"/>
        <v>0</v>
      </c>
      <c r="M105" s="126">
        <f t="shared" si="37"/>
        <v>0</v>
      </c>
      <c r="N105" s="126">
        <f t="shared" si="37"/>
        <v>0</v>
      </c>
      <c r="O105" s="126">
        <f t="shared" si="37"/>
        <v>0</v>
      </c>
      <c r="P105" s="126">
        <f>P106+P107+P108+P109+P110+P111</f>
        <v>0</v>
      </c>
      <c r="Q105" s="126">
        <f t="shared" si="37"/>
        <v>0</v>
      </c>
      <c r="R105" s="126">
        <f t="shared" si="37"/>
        <v>0</v>
      </c>
    </row>
    <row r="106" spans="1:18">
      <c r="A106" s="197" t="s">
        <v>22</v>
      </c>
      <c r="B106" s="198"/>
      <c r="C106" s="199"/>
      <c r="D106" s="77">
        <f t="shared" si="29"/>
        <v>18</v>
      </c>
      <c r="E106" s="77">
        <v>7</v>
      </c>
      <c r="F106" s="77">
        <v>1</v>
      </c>
      <c r="G106" s="78" t="s">
        <v>101</v>
      </c>
      <c r="H106" s="6">
        <v>244</v>
      </c>
      <c r="I106" s="4">
        <v>223</v>
      </c>
      <c r="J106" s="127"/>
      <c r="K106" s="127"/>
      <c r="L106" s="127"/>
      <c r="M106" s="127"/>
      <c r="N106" s="127"/>
      <c r="O106" s="127"/>
      <c r="P106" s="127"/>
      <c r="Q106" s="127"/>
      <c r="R106" s="127"/>
    </row>
    <row r="107" spans="1:18">
      <c r="A107" s="197" t="s">
        <v>23</v>
      </c>
      <c r="B107" s="198"/>
      <c r="C107" s="199"/>
      <c r="D107" s="77">
        <f t="shared" si="29"/>
        <v>19</v>
      </c>
      <c r="E107" s="77">
        <v>7</v>
      </c>
      <c r="F107" s="77">
        <v>1</v>
      </c>
      <c r="G107" s="78" t="s">
        <v>101</v>
      </c>
      <c r="H107" s="6">
        <v>247</v>
      </c>
      <c r="I107" s="4">
        <v>223</v>
      </c>
      <c r="J107" s="148">
        <f>'расчеты м 2026'!G55</f>
        <v>260810</v>
      </c>
      <c r="K107" s="127"/>
      <c r="L107" s="127"/>
      <c r="M107" s="148"/>
      <c r="N107" s="127"/>
      <c r="O107" s="127"/>
      <c r="P107" s="148"/>
      <c r="Q107" s="127"/>
      <c r="R107" s="127"/>
    </row>
    <row r="108" spans="1:18">
      <c r="A108" s="197" t="s">
        <v>24</v>
      </c>
      <c r="B108" s="198"/>
      <c r="C108" s="199"/>
      <c r="D108" s="77">
        <f t="shared" si="29"/>
        <v>20</v>
      </c>
      <c r="E108" s="77">
        <v>7</v>
      </c>
      <c r="F108" s="77">
        <v>1</v>
      </c>
      <c r="G108" s="78" t="s">
        <v>101</v>
      </c>
      <c r="H108" s="6">
        <v>247</v>
      </c>
      <c r="I108" s="4">
        <v>223</v>
      </c>
      <c r="J108" s="117">
        <f>'расчеты м 2026'!G56+'расчеты м 2026'!G57</f>
        <v>510130</v>
      </c>
      <c r="K108" s="117"/>
      <c r="L108" s="117"/>
      <c r="M108" s="117"/>
      <c r="N108" s="117"/>
      <c r="O108" s="117"/>
      <c r="P108" s="117"/>
      <c r="Q108" s="117"/>
      <c r="R108" s="117"/>
    </row>
    <row r="109" spans="1:18">
      <c r="A109" s="197" t="s">
        <v>25</v>
      </c>
      <c r="B109" s="198"/>
      <c r="C109" s="199"/>
      <c r="D109" s="77">
        <f t="shared" si="29"/>
        <v>21</v>
      </c>
      <c r="E109" s="77">
        <v>7</v>
      </c>
      <c r="F109" s="77">
        <v>1</v>
      </c>
      <c r="G109" s="78" t="s">
        <v>101</v>
      </c>
      <c r="H109" s="6">
        <v>244</v>
      </c>
      <c r="I109" s="4">
        <v>223</v>
      </c>
      <c r="J109" s="117">
        <f>'расчеты м 2026'!G58</f>
        <v>47110</v>
      </c>
      <c r="K109" s="117"/>
      <c r="L109" s="117"/>
      <c r="M109" s="117"/>
      <c r="N109" s="117"/>
      <c r="O109" s="117"/>
      <c r="P109" s="117"/>
      <c r="Q109" s="117"/>
      <c r="R109" s="117"/>
    </row>
    <row r="110" spans="1:18">
      <c r="A110" s="197" t="s">
        <v>26</v>
      </c>
      <c r="B110" s="198"/>
      <c r="C110" s="199"/>
      <c r="D110" s="77">
        <f t="shared" si="29"/>
        <v>22</v>
      </c>
      <c r="E110" s="77">
        <v>7</v>
      </c>
      <c r="F110" s="77">
        <v>1</v>
      </c>
      <c r="G110" s="78" t="s">
        <v>101</v>
      </c>
      <c r="H110" s="6">
        <v>244</v>
      </c>
      <c r="I110" s="4">
        <v>223</v>
      </c>
      <c r="J110" s="117">
        <f>'расчеты м 2026'!G59</f>
        <v>63920</v>
      </c>
      <c r="K110" s="117"/>
      <c r="L110" s="117"/>
      <c r="M110" s="117"/>
      <c r="N110" s="117"/>
      <c r="O110" s="117"/>
      <c r="P110" s="117"/>
      <c r="Q110" s="117"/>
      <c r="R110" s="117"/>
    </row>
    <row r="111" spans="1:18">
      <c r="A111" s="197" t="s">
        <v>151</v>
      </c>
      <c r="B111" s="198"/>
      <c r="C111" s="199"/>
      <c r="D111" s="77">
        <f t="shared" si="29"/>
        <v>23</v>
      </c>
      <c r="E111" s="77">
        <v>7</v>
      </c>
      <c r="F111" s="77">
        <v>1</v>
      </c>
      <c r="G111" s="78" t="s">
        <v>101</v>
      </c>
      <c r="H111" s="6">
        <v>244</v>
      </c>
      <c r="I111" s="4">
        <v>223</v>
      </c>
      <c r="J111" s="117">
        <f>'расчеты м 2026'!G60</f>
        <v>35327</v>
      </c>
      <c r="K111" s="117"/>
      <c r="L111" s="117"/>
      <c r="M111" s="117"/>
      <c r="N111" s="117"/>
      <c r="O111" s="117"/>
      <c r="P111" s="117"/>
      <c r="Q111" s="117"/>
      <c r="R111" s="117"/>
    </row>
    <row r="112" spans="1:18">
      <c r="A112" s="176" t="s">
        <v>27</v>
      </c>
      <c r="B112" s="177"/>
      <c r="C112" s="178"/>
      <c r="D112" s="77">
        <f t="shared" si="29"/>
        <v>24</v>
      </c>
      <c r="E112" s="77">
        <v>7</v>
      </c>
      <c r="F112" s="77">
        <v>1</v>
      </c>
      <c r="G112" s="78" t="s">
        <v>101</v>
      </c>
      <c r="H112" s="6">
        <v>244</v>
      </c>
      <c r="I112" s="4">
        <v>225</v>
      </c>
      <c r="J112" s="126">
        <f>'расчеты м 2026'!G70</f>
        <v>25015</v>
      </c>
      <c r="K112" s="126"/>
      <c r="L112" s="126"/>
      <c r="M112" s="126"/>
      <c r="N112" s="126"/>
      <c r="O112" s="126"/>
      <c r="P112" s="126"/>
      <c r="Q112" s="126"/>
      <c r="R112" s="126"/>
    </row>
    <row r="113" spans="1:18">
      <c r="A113" s="188" t="s">
        <v>28</v>
      </c>
      <c r="B113" s="189"/>
      <c r="C113" s="190"/>
      <c r="D113" s="77">
        <f t="shared" si="29"/>
        <v>25</v>
      </c>
      <c r="E113" s="77">
        <v>7</v>
      </c>
      <c r="F113" s="77">
        <v>1</v>
      </c>
      <c r="G113" s="78" t="s">
        <v>101</v>
      </c>
      <c r="H113" s="6">
        <v>244</v>
      </c>
      <c r="I113" s="4">
        <v>226</v>
      </c>
      <c r="J113" s="126">
        <f>'расчеты м 2026'!G81</f>
        <v>74794</v>
      </c>
      <c r="K113" s="126"/>
      <c r="L113" s="126"/>
      <c r="M113" s="126"/>
      <c r="N113" s="126"/>
      <c r="O113" s="126"/>
      <c r="P113" s="126"/>
      <c r="Q113" s="126"/>
      <c r="R113" s="126"/>
    </row>
    <row r="114" spans="1:18">
      <c r="A114" s="194" t="s">
        <v>30</v>
      </c>
      <c r="B114" s="195"/>
      <c r="C114" s="196"/>
      <c r="D114" s="77">
        <f t="shared" si="29"/>
        <v>26</v>
      </c>
      <c r="E114" s="70">
        <v>7</v>
      </c>
      <c r="F114" s="70">
        <v>1</v>
      </c>
      <c r="G114" s="74" t="s">
        <v>101</v>
      </c>
      <c r="H114" s="72">
        <v>240</v>
      </c>
      <c r="I114" s="79">
        <v>300</v>
      </c>
      <c r="J114" s="124">
        <f>J115</f>
        <v>22000</v>
      </c>
      <c r="K114" s="124">
        <f t="shared" ref="K114:R114" si="38">K115</f>
        <v>0</v>
      </c>
      <c r="L114" s="124">
        <f t="shared" si="38"/>
        <v>0</v>
      </c>
      <c r="M114" s="124">
        <f t="shared" si="38"/>
        <v>0</v>
      </c>
      <c r="N114" s="124"/>
      <c r="O114" s="124"/>
      <c r="P114" s="124">
        <f t="shared" si="38"/>
        <v>0</v>
      </c>
      <c r="Q114" s="124">
        <f t="shared" si="38"/>
        <v>0</v>
      </c>
      <c r="R114" s="124">
        <f t="shared" si="38"/>
        <v>0</v>
      </c>
    </row>
    <row r="115" spans="1:18">
      <c r="A115" s="176" t="s">
        <v>32</v>
      </c>
      <c r="B115" s="177"/>
      <c r="C115" s="178"/>
      <c r="D115" s="77">
        <f t="shared" si="29"/>
        <v>27</v>
      </c>
      <c r="E115" s="77">
        <v>7</v>
      </c>
      <c r="F115" s="77">
        <v>1</v>
      </c>
      <c r="G115" s="78" t="s">
        <v>101</v>
      </c>
      <c r="H115" s="6">
        <v>244</v>
      </c>
      <c r="I115" s="4">
        <v>340</v>
      </c>
      <c r="J115" s="126">
        <f>'расчеты м 2026'!D99</f>
        <v>22000</v>
      </c>
      <c r="K115" s="126"/>
      <c r="L115" s="126"/>
      <c r="M115" s="126"/>
      <c r="N115" s="126"/>
      <c r="O115" s="126"/>
      <c r="P115" s="126"/>
      <c r="Q115" s="126"/>
      <c r="R115" s="126"/>
    </row>
    <row r="116" spans="1:18" ht="21" customHeight="1">
      <c r="A116" s="182" t="s">
        <v>109</v>
      </c>
      <c r="B116" s="183"/>
      <c r="C116" s="184"/>
      <c r="D116" s="77">
        <f>D115</f>
        <v>27</v>
      </c>
      <c r="E116" s="73">
        <v>7</v>
      </c>
      <c r="F116" s="73">
        <v>1</v>
      </c>
      <c r="G116" s="74" t="s">
        <v>110</v>
      </c>
      <c r="H116" s="75"/>
      <c r="I116" s="76"/>
      <c r="J116" s="125">
        <f>J117</f>
        <v>2355484</v>
      </c>
      <c r="K116" s="125">
        <f t="shared" ref="K116:R117" si="39">K117</f>
        <v>0</v>
      </c>
      <c r="L116" s="125">
        <f t="shared" si="39"/>
        <v>0</v>
      </c>
      <c r="M116" s="125">
        <f t="shared" si="39"/>
        <v>0</v>
      </c>
      <c r="N116" s="125">
        <f t="shared" si="39"/>
        <v>0</v>
      </c>
      <c r="O116" s="125">
        <f t="shared" si="39"/>
        <v>0</v>
      </c>
      <c r="P116" s="125">
        <f t="shared" si="39"/>
        <v>0</v>
      </c>
      <c r="Q116" s="125">
        <f t="shared" si="39"/>
        <v>0</v>
      </c>
      <c r="R116" s="125">
        <f t="shared" si="39"/>
        <v>0</v>
      </c>
    </row>
    <row r="117" spans="1:18" ht="11.25" customHeight="1">
      <c r="A117" s="185" t="s">
        <v>18</v>
      </c>
      <c r="B117" s="186"/>
      <c r="C117" s="187"/>
      <c r="D117" s="70">
        <f t="shared" si="29"/>
        <v>28</v>
      </c>
      <c r="E117" s="70">
        <v>7</v>
      </c>
      <c r="F117" s="70">
        <v>1</v>
      </c>
      <c r="G117" s="71" t="s">
        <v>110</v>
      </c>
      <c r="H117" s="72">
        <v>240</v>
      </c>
      <c r="I117" s="79">
        <v>220</v>
      </c>
      <c r="J117" s="124">
        <f>J118</f>
        <v>2355484</v>
      </c>
      <c r="K117" s="124">
        <f t="shared" si="39"/>
        <v>0</v>
      </c>
      <c r="L117" s="124">
        <f t="shared" si="39"/>
        <v>0</v>
      </c>
      <c r="M117" s="124">
        <f t="shared" si="39"/>
        <v>0</v>
      </c>
      <c r="N117" s="124">
        <f t="shared" si="39"/>
        <v>0</v>
      </c>
      <c r="O117" s="124">
        <f t="shared" si="39"/>
        <v>0</v>
      </c>
      <c r="P117" s="124">
        <f t="shared" si="39"/>
        <v>0</v>
      </c>
      <c r="Q117" s="124">
        <f t="shared" si="39"/>
        <v>0</v>
      </c>
      <c r="R117" s="124">
        <f t="shared" si="39"/>
        <v>0</v>
      </c>
    </row>
    <row r="118" spans="1:18" ht="11.25" customHeight="1">
      <c r="A118" s="188" t="s">
        <v>28</v>
      </c>
      <c r="B118" s="189"/>
      <c r="C118" s="190"/>
      <c r="D118" s="77">
        <f>D117+1</f>
        <v>29</v>
      </c>
      <c r="E118" s="77">
        <v>7</v>
      </c>
      <c r="F118" s="77">
        <v>1</v>
      </c>
      <c r="G118" s="78" t="s">
        <v>110</v>
      </c>
      <c r="H118" s="6">
        <v>244</v>
      </c>
      <c r="I118" s="4">
        <v>226</v>
      </c>
      <c r="J118" s="126">
        <f>питан26!E21</f>
        <v>2355484</v>
      </c>
      <c r="K118" s="126"/>
      <c r="L118" s="126"/>
      <c r="M118" s="126"/>
      <c r="N118" s="126"/>
      <c r="O118" s="126"/>
      <c r="P118" s="126"/>
      <c r="Q118" s="126"/>
      <c r="R118" s="126"/>
    </row>
    <row r="119" spans="1:18" ht="35.25" customHeight="1">
      <c r="A119" s="182" t="s">
        <v>62</v>
      </c>
      <c r="B119" s="183"/>
      <c r="C119" s="184"/>
      <c r="D119" s="73">
        <f>D118+1</f>
        <v>30</v>
      </c>
      <c r="E119" s="73">
        <v>7</v>
      </c>
      <c r="F119" s="73">
        <v>1</v>
      </c>
      <c r="G119" s="74" t="s">
        <v>103</v>
      </c>
      <c r="H119" s="75"/>
      <c r="I119" s="76"/>
      <c r="J119" s="125">
        <f>J120+J126+J132</f>
        <v>7173976</v>
      </c>
      <c r="K119" s="125">
        <f t="shared" ref="K119:R119" si="40">K120+K126+K132</f>
        <v>0</v>
      </c>
      <c r="L119" s="125">
        <f t="shared" si="40"/>
        <v>0</v>
      </c>
      <c r="M119" s="125">
        <f t="shared" si="40"/>
        <v>0</v>
      </c>
      <c r="N119" s="125">
        <f t="shared" si="40"/>
        <v>0</v>
      </c>
      <c r="O119" s="125">
        <f t="shared" si="40"/>
        <v>0</v>
      </c>
      <c r="P119" s="125">
        <f t="shared" si="40"/>
        <v>0</v>
      </c>
      <c r="Q119" s="125">
        <f t="shared" si="40"/>
        <v>0</v>
      </c>
      <c r="R119" s="125">
        <f t="shared" si="40"/>
        <v>0</v>
      </c>
    </row>
    <row r="120" spans="1:18" ht="40.5" customHeight="1">
      <c r="A120" s="191" t="s">
        <v>84</v>
      </c>
      <c r="B120" s="192"/>
      <c r="C120" s="193"/>
      <c r="D120" s="80">
        <f t="shared" si="29"/>
        <v>31</v>
      </c>
      <c r="E120" s="80">
        <v>7</v>
      </c>
      <c r="F120" s="80">
        <v>1</v>
      </c>
      <c r="G120" s="81" t="s">
        <v>104</v>
      </c>
      <c r="H120" s="6"/>
      <c r="I120" s="4"/>
      <c r="J120" s="128">
        <f>J121+J124</f>
        <v>5358586</v>
      </c>
      <c r="K120" s="128">
        <f t="shared" ref="K120:R120" si="41">K121+K124</f>
        <v>0</v>
      </c>
      <c r="L120" s="128">
        <f t="shared" si="41"/>
        <v>0</v>
      </c>
      <c r="M120" s="128">
        <f t="shared" si="41"/>
        <v>0</v>
      </c>
      <c r="N120" s="128">
        <f t="shared" si="41"/>
        <v>0</v>
      </c>
      <c r="O120" s="128">
        <f t="shared" si="41"/>
        <v>0</v>
      </c>
      <c r="P120" s="128">
        <f t="shared" si="41"/>
        <v>0</v>
      </c>
      <c r="Q120" s="128">
        <f t="shared" si="41"/>
        <v>0</v>
      </c>
      <c r="R120" s="128">
        <f t="shared" si="41"/>
        <v>0</v>
      </c>
    </row>
    <row r="121" spans="1:18" ht="19.5" customHeight="1">
      <c r="A121" s="194" t="s">
        <v>14</v>
      </c>
      <c r="B121" s="195"/>
      <c r="C121" s="196"/>
      <c r="D121" s="70">
        <f t="shared" si="29"/>
        <v>32</v>
      </c>
      <c r="E121" s="70">
        <v>7</v>
      </c>
      <c r="F121" s="70">
        <v>1</v>
      </c>
      <c r="G121" s="74" t="s">
        <v>104</v>
      </c>
      <c r="H121" s="72">
        <v>110</v>
      </c>
      <c r="I121" s="18">
        <v>210</v>
      </c>
      <c r="J121" s="125">
        <f>J122+J123</f>
        <v>5343586</v>
      </c>
      <c r="K121" s="125">
        <f t="shared" ref="K121:R121" si="42">K122+K123+K124</f>
        <v>0</v>
      </c>
      <c r="L121" s="125">
        <f t="shared" si="42"/>
        <v>0</v>
      </c>
      <c r="M121" s="125">
        <f t="shared" si="42"/>
        <v>0</v>
      </c>
      <c r="N121" s="125">
        <f t="shared" si="42"/>
        <v>0</v>
      </c>
      <c r="O121" s="125">
        <f t="shared" si="42"/>
        <v>0</v>
      </c>
      <c r="P121" s="125">
        <f t="shared" si="42"/>
        <v>0</v>
      </c>
      <c r="Q121" s="125">
        <f t="shared" si="42"/>
        <v>0</v>
      </c>
      <c r="R121" s="125">
        <f t="shared" si="42"/>
        <v>0</v>
      </c>
    </row>
    <row r="122" spans="1:18">
      <c r="A122" s="188" t="s">
        <v>15</v>
      </c>
      <c r="B122" s="189"/>
      <c r="C122" s="190"/>
      <c r="D122" s="77">
        <f t="shared" si="29"/>
        <v>33</v>
      </c>
      <c r="E122" s="77">
        <v>7</v>
      </c>
      <c r="F122" s="77">
        <v>1</v>
      </c>
      <c r="G122" s="81" t="s">
        <v>104</v>
      </c>
      <c r="H122" s="6">
        <v>111</v>
      </c>
      <c r="I122" s="5">
        <v>211</v>
      </c>
      <c r="J122" s="126">
        <f>'расч об 2026'!D16</f>
        <v>4100658</v>
      </c>
      <c r="K122" s="126"/>
      <c r="L122" s="126"/>
      <c r="M122" s="126"/>
      <c r="N122" s="126"/>
      <c r="O122" s="126"/>
      <c r="P122" s="126"/>
      <c r="Q122" s="126"/>
      <c r="R122" s="126"/>
    </row>
    <row r="123" spans="1:18">
      <c r="A123" s="176" t="s">
        <v>16</v>
      </c>
      <c r="B123" s="177"/>
      <c r="C123" s="178"/>
      <c r="D123" s="77">
        <f t="shared" si="29"/>
        <v>34</v>
      </c>
      <c r="E123" s="77">
        <v>7</v>
      </c>
      <c r="F123" s="77">
        <v>1</v>
      </c>
      <c r="G123" s="78" t="s">
        <v>104</v>
      </c>
      <c r="H123" s="6">
        <v>119</v>
      </c>
      <c r="I123" s="5">
        <v>213</v>
      </c>
      <c r="J123" s="126">
        <f>'расч об 2026'!D31</f>
        <v>1242928</v>
      </c>
      <c r="K123" s="126"/>
      <c r="L123" s="126"/>
      <c r="M123" s="126"/>
      <c r="N123" s="126"/>
      <c r="O123" s="126"/>
      <c r="P123" s="126"/>
      <c r="Q123" s="126"/>
      <c r="R123" s="126"/>
    </row>
    <row r="124" spans="1:18">
      <c r="A124" s="188" t="s">
        <v>152</v>
      </c>
      <c r="B124" s="189"/>
      <c r="C124" s="190"/>
      <c r="D124" s="77">
        <f t="shared" si="29"/>
        <v>35</v>
      </c>
      <c r="E124" s="77">
        <v>7</v>
      </c>
      <c r="F124" s="77">
        <v>1</v>
      </c>
      <c r="G124" s="78" t="s">
        <v>104</v>
      </c>
      <c r="H124" s="6">
        <v>110</v>
      </c>
      <c r="I124" s="5">
        <v>260</v>
      </c>
      <c r="J124" s="126">
        <f>J125</f>
        <v>15000</v>
      </c>
      <c r="K124" s="126">
        <f t="shared" ref="K124:R124" si="43">K125</f>
        <v>0</v>
      </c>
      <c r="L124" s="126">
        <f t="shared" si="43"/>
        <v>0</v>
      </c>
      <c r="M124" s="126">
        <f t="shared" si="43"/>
        <v>0</v>
      </c>
      <c r="N124" s="126">
        <f t="shared" si="43"/>
        <v>0</v>
      </c>
      <c r="O124" s="126">
        <f t="shared" si="43"/>
        <v>0</v>
      </c>
      <c r="P124" s="126">
        <f t="shared" si="43"/>
        <v>0</v>
      </c>
      <c r="Q124" s="126">
        <f t="shared" si="43"/>
        <v>0</v>
      </c>
      <c r="R124" s="126">
        <f t="shared" si="43"/>
        <v>0</v>
      </c>
    </row>
    <row r="125" spans="1:18" ht="21.75" customHeight="1">
      <c r="A125" s="176" t="s">
        <v>153</v>
      </c>
      <c r="B125" s="177"/>
      <c r="C125" s="178"/>
      <c r="D125" s="77">
        <f t="shared" si="29"/>
        <v>36</v>
      </c>
      <c r="E125" s="77">
        <v>7</v>
      </c>
      <c r="F125" s="77">
        <v>1</v>
      </c>
      <c r="G125" s="78" t="s">
        <v>104</v>
      </c>
      <c r="H125" s="6">
        <v>111</v>
      </c>
      <c r="I125" s="5">
        <v>266</v>
      </c>
      <c r="J125" s="126">
        <f>'расч об 2026'!D41</f>
        <v>15000</v>
      </c>
      <c r="K125" s="126"/>
      <c r="L125" s="126"/>
      <c r="M125" s="126"/>
      <c r="N125" s="126"/>
      <c r="O125" s="126"/>
      <c r="P125" s="126"/>
      <c r="Q125" s="126"/>
      <c r="R125" s="126"/>
    </row>
    <row r="126" spans="1:18" ht="40.5" customHeight="1">
      <c r="A126" s="191" t="s">
        <v>89</v>
      </c>
      <c r="B126" s="192"/>
      <c r="C126" s="193"/>
      <c r="D126" s="77">
        <f t="shared" si="29"/>
        <v>37</v>
      </c>
      <c r="E126" s="80">
        <v>7</v>
      </c>
      <c r="F126" s="80">
        <v>1</v>
      </c>
      <c r="G126" s="81" t="s">
        <v>102</v>
      </c>
      <c r="H126" s="82"/>
      <c r="I126" s="59"/>
      <c r="J126" s="128">
        <f>J127+J130</f>
        <v>1786157</v>
      </c>
      <c r="K126" s="128">
        <f t="shared" ref="K126:R126" si="44">K127</f>
        <v>0</v>
      </c>
      <c r="L126" s="128">
        <f t="shared" si="44"/>
        <v>0</v>
      </c>
      <c r="M126" s="128">
        <f t="shared" si="44"/>
        <v>0</v>
      </c>
      <c r="N126" s="128">
        <f t="shared" si="44"/>
        <v>0</v>
      </c>
      <c r="O126" s="128">
        <f t="shared" si="44"/>
        <v>0</v>
      </c>
      <c r="P126" s="128">
        <f t="shared" si="44"/>
        <v>0</v>
      </c>
      <c r="Q126" s="128">
        <f t="shared" si="44"/>
        <v>0</v>
      </c>
      <c r="R126" s="128">
        <f t="shared" si="44"/>
        <v>0</v>
      </c>
    </row>
    <row r="127" spans="1:18" ht="18.75" customHeight="1">
      <c r="A127" s="194" t="s">
        <v>14</v>
      </c>
      <c r="B127" s="195"/>
      <c r="C127" s="196"/>
      <c r="D127" s="70">
        <f t="shared" si="29"/>
        <v>38</v>
      </c>
      <c r="E127" s="70">
        <v>7</v>
      </c>
      <c r="F127" s="70">
        <v>1</v>
      </c>
      <c r="G127" s="71" t="s">
        <v>102</v>
      </c>
      <c r="H127" s="72">
        <v>110</v>
      </c>
      <c r="I127" s="18">
        <v>210</v>
      </c>
      <c r="J127" s="124">
        <f>J128+J129</f>
        <v>1779157</v>
      </c>
      <c r="K127" s="124">
        <f t="shared" ref="K127:R127" si="45">K128+K129</f>
        <v>0</v>
      </c>
      <c r="L127" s="124">
        <f t="shared" si="45"/>
        <v>0</v>
      </c>
      <c r="M127" s="124">
        <f t="shared" si="45"/>
        <v>0</v>
      </c>
      <c r="N127" s="124">
        <f t="shared" si="45"/>
        <v>0</v>
      </c>
      <c r="O127" s="124">
        <f t="shared" si="45"/>
        <v>0</v>
      </c>
      <c r="P127" s="124">
        <f t="shared" si="45"/>
        <v>0</v>
      </c>
      <c r="Q127" s="124">
        <f t="shared" si="45"/>
        <v>0</v>
      </c>
      <c r="R127" s="124">
        <f t="shared" si="45"/>
        <v>0</v>
      </c>
    </row>
    <row r="128" spans="1:18">
      <c r="A128" s="188" t="s">
        <v>15</v>
      </c>
      <c r="B128" s="189"/>
      <c r="C128" s="190"/>
      <c r="D128" s="77">
        <f t="shared" si="29"/>
        <v>39</v>
      </c>
      <c r="E128" s="77">
        <v>7</v>
      </c>
      <c r="F128" s="77">
        <v>1</v>
      </c>
      <c r="G128" s="78" t="s">
        <v>102</v>
      </c>
      <c r="H128" s="6">
        <v>111</v>
      </c>
      <c r="I128" s="5">
        <v>211</v>
      </c>
      <c r="J128" s="126">
        <f>'расч об 2026'!D19</f>
        <v>1364856</v>
      </c>
      <c r="K128" s="126"/>
      <c r="L128" s="126"/>
      <c r="M128" s="126"/>
      <c r="N128" s="126"/>
      <c r="O128" s="126"/>
      <c r="P128" s="126"/>
      <c r="Q128" s="126"/>
      <c r="R128" s="126"/>
    </row>
    <row r="129" spans="1:18">
      <c r="A129" s="176" t="s">
        <v>16</v>
      </c>
      <c r="B129" s="177"/>
      <c r="C129" s="178"/>
      <c r="D129" s="77">
        <f t="shared" si="29"/>
        <v>40</v>
      </c>
      <c r="E129" s="77">
        <v>7</v>
      </c>
      <c r="F129" s="77">
        <v>1</v>
      </c>
      <c r="G129" s="78" t="s">
        <v>102</v>
      </c>
      <c r="H129" s="6">
        <v>119</v>
      </c>
      <c r="I129" s="5">
        <v>213</v>
      </c>
      <c r="J129" s="126">
        <f>'расч об 2026'!D32</f>
        <v>414301</v>
      </c>
      <c r="K129" s="126"/>
      <c r="L129" s="126"/>
      <c r="M129" s="126"/>
      <c r="N129" s="126"/>
      <c r="O129" s="126"/>
      <c r="P129" s="126"/>
      <c r="Q129" s="126"/>
      <c r="R129" s="126"/>
    </row>
    <row r="130" spans="1:18">
      <c r="A130" s="188" t="s">
        <v>152</v>
      </c>
      <c r="B130" s="189"/>
      <c r="C130" s="190"/>
      <c r="D130" s="77">
        <f t="shared" si="29"/>
        <v>41</v>
      </c>
      <c r="E130" s="77">
        <v>7</v>
      </c>
      <c r="F130" s="77">
        <v>1</v>
      </c>
      <c r="G130" s="78" t="s">
        <v>102</v>
      </c>
      <c r="H130" s="6">
        <v>110</v>
      </c>
      <c r="I130" s="5">
        <v>260</v>
      </c>
      <c r="J130" s="126">
        <f>J131</f>
        <v>7000</v>
      </c>
      <c r="K130" s="126">
        <f t="shared" ref="K130:R130" si="46">K131</f>
        <v>0</v>
      </c>
      <c r="L130" s="126">
        <f t="shared" si="46"/>
        <v>0</v>
      </c>
      <c r="M130" s="126">
        <f t="shared" si="46"/>
        <v>0</v>
      </c>
      <c r="N130" s="126">
        <f t="shared" si="46"/>
        <v>0</v>
      </c>
      <c r="O130" s="126">
        <f t="shared" si="46"/>
        <v>0</v>
      </c>
      <c r="P130" s="126">
        <f t="shared" si="46"/>
        <v>0</v>
      </c>
      <c r="Q130" s="126">
        <f t="shared" si="46"/>
        <v>0</v>
      </c>
      <c r="R130" s="126">
        <f t="shared" si="46"/>
        <v>0</v>
      </c>
    </row>
    <row r="131" spans="1:18" ht="21" customHeight="1">
      <c r="A131" s="176" t="s">
        <v>153</v>
      </c>
      <c r="B131" s="177"/>
      <c r="C131" s="178"/>
      <c r="D131" s="77">
        <f t="shared" si="29"/>
        <v>42</v>
      </c>
      <c r="E131" s="77">
        <v>7</v>
      </c>
      <c r="F131" s="77">
        <v>1</v>
      </c>
      <c r="G131" s="78" t="s">
        <v>102</v>
      </c>
      <c r="H131" s="6">
        <v>111</v>
      </c>
      <c r="I131" s="5">
        <v>266</v>
      </c>
      <c r="J131" s="126">
        <f>'расч об 2026'!D42</f>
        <v>7000</v>
      </c>
      <c r="K131" s="126"/>
      <c r="L131" s="126"/>
      <c r="M131" s="126"/>
      <c r="N131" s="126"/>
      <c r="O131" s="126"/>
      <c r="P131" s="126"/>
      <c r="Q131" s="126"/>
      <c r="R131" s="126"/>
    </row>
    <row r="132" spans="1:18" ht="40.5" customHeight="1">
      <c r="A132" s="191" t="s">
        <v>85</v>
      </c>
      <c r="B132" s="192"/>
      <c r="C132" s="193"/>
      <c r="D132" s="77">
        <f>D131+1</f>
        <v>43</v>
      </c>
      <c r="E132" s="80">
        <v>7</v>
      </c>
      <c r="F132" s="80">
        <v>1</v>
      </c>
      <c r="G132" s="81" t="s">
        <v>105</v>
      </c>
      <c r="H132" s="82"/>
      <c r="I132" s="59"/>
      <c r="J132" s="128">
        <f>J133</f>
        <v>29233</v>
      </c>
      <c r="K132" s="128">
        <f t="shared" ref="K132:R133" si="47">K133</f>
        <v>0</v>
      </c>
      <c r="L132" s="128">
        <f t="shared" si="47"/>
        <v>0</v>
      </c>
      <c r="M132" s="128">
        <f t="shared" si="47"/>
        <v>0</v>
      </c>
      <c r="N132" s="128">
        <f t="shared" si="47"/>
        <v>0</v>
      </c>
      <c r="O132" s="128">
        <f t="shared" si="47"/>
        <v>0</v>
      </c>
      <c r="P132" s="128">
        <f t="shared" si="47"/>
        <v>0</v>
      </c>
      <c r="Q132" s="128">
        <f t="shared" si="47"/>
        <v>0</v>
      </c>
      <c r="R132" s="128">
        <f t="shared" si="47"/>
        <v>0</v>
      </c>
    </row>
    <row r="133" spans="1:18">
      <c r="A133" s="194" t="s">
        <v>30</v>
      </c>
      <c r="B133" s="195"/>
      <c r="C133" s="196"/>
      <c r="D133" s="70">
        <f t="shared" si="29"/>
        <v>44</v>
      </c>
      <c r="E133" s="70">
        <v>7</v>
      </c>
      <c r="F133" s="70">
        <v>1</v>
      </c>
      <c r="G133" s="71" t="s">
        <v>105</v>
      </c>
      <c r="H133" s="72">
        <v>240</v>
      </c>
      <c r="I133" s="18">
        <v>300</v>
      </c>
      <c r="J133" s="124">
        <f>J134</f>
        <v>29233</v>
      </c>
      <c r="K133" s="124">
        <f t="shared" si="47"/>
        <v>0</v>
      </c>
      <c r="L133" s="124">
        <f t="shared" si="47"/>
        <v>0</v>
      </c>
      <c r="M133" s="124">
        <f>M134</f>
        <v>0</v>
      </c>
      <c r="N133" s="124">
        <f t="shared" si="47"/>
        <v>0</v>
      </c>
      <c r="O133" s="124">
        <f t="shared" si="47"/>
        <v>0</v>
      </c>
      <c r="P133" s="124">
        <f t="shared" si="47"/>
        <v>0</v>
      </c>
      <c r="Q133" s="124">
        <f t="shared" si="47"/>
        <v>0</v>
      </c>
      <c r="R133" s="124">
        <f t="shared" si="47"/>
        <v>0</v>
      </c>
    </row>
    <row r="134" spans="1:18">
      <c r="A134" s="176" t="s">
        <v>32</v>
      </c>
      <c r="B134" s="177"/>
      <c r="C134" s="178"/>
      <c r="D134" s="77">
        <f t="shared" si="29"/>
        <v>45</v>
      </c>
      <c r="E134" s="77">
        <v>7</v>
      </c>
      <c r="F134" s="77">
        <v>1</v>
      </c>
      <c r="G134" s="78" t="s">
        <v>105</v>
      </c>
      <c r="H134" s="6">
        <v>244</v>
      </c>
      <c r="I134" s="5">
        <v>340</v>
      </c>
      <c r="J134" s="126">
        <f>'расч об 2026'!D51</f>
        <v>29233</v>
      </c>
      <c r="K134" s="126"/>
      <c r="L134" s="126"/>
      <c r="M134" s="126"/>
      <c r="N134" s="126"/>
      <c r="O134" s="126"/>
      <c r="P134" s="126"/>
      <c r="Q134" s="126"/>
      <c r="R134" s="126"/>
    </row>
    <row r="135" spans="1:18" ht="27" customHeight="1">
      <c r="A135" s="182" t="s">
        <v>63</v>
      </c>
      <c r="B135" s="183"/>
      <c r="C135" s="184"/>
      <c r="D135" s="70">
        <f>D134+1</f>
        <v>46</v>
      </c>
      <c r="E135" s="73">
        <v>7</v>
      </c>
      <c r="F135" s="73">
        <v>1</v>
      </c>
      <c r="G135" s="74" t="s">
        <v>97</v>
      </c>
      <c r="H135" s="75"/>
      <c r="I135" s="24"/>
      <c r="J135" s="125">
        <f>J136</f>
        <v>0</v>
      </c>
      <c r="K135" s="125">
        <f t="shared" ref="K135:R135" si="48">K136</f>
        <v>0</v>
      </c>
      <c r="L135" s="125">
        <f t="shared" si="48"/>
        <v>0</v>
      </c>
      <c r="M135" s="125">
        <f t="shared" si="48"/>
        <v>0</v>
      </c>
      <c r="N135" s="125">
        <f t="shared" si="48"/>
        <v>0</v>
      </c>
      <c r="O135" s="125">
        <f t="shared" si="48"/>
        <v>0</v>
      </c>
      <c r="P135" s="125">
        <f t="shared" si="48"/>
        <v>0</v>
      </c>
      <c r="Q135" s="125">
        <f t="shared" si="48"/>
        <v>0</v>
      </c>
      <c r="R135" s="125">
        <f t="shared" si="48"/>
        <v>0</v>
      </c>
    </row>
    <row r="136" spans="1:18">
      <c r="A136" s="194" t="s">
        <v>29</v>
      </c>
      <c r="B136" s="195"/>
      <c r="C136" s="196"/>
      <c r="D136" s="70">
        <f t="shared" si="29"/>
        <v>47</v>
      </c>
      <c r="E136" s="70">
        <v>7</v>
      </c>
      <c r="F136" s="70">
        <v>1</v>
      </c>
      <c r="G136" s="71" t="s">
        <v>97</v>
      </c>
      <c r="H136" s="72">
        <v>850</v>
      </c>
      <c r="I136" s="79">
        <v>290</v>
      </c>
      <c r="J136" s="124">
        <f>J137+J138</f>
        <v>0</v>
      </c>
      <c r="K136" s="124">
        <f t="shared" ref="K136:R136" si="49">K137+K138</f>
        <v>0</v>
      </c>
      <c r="L136" s="124">
        <f t="shared" si="49"/>
        <v>0</v>
      </c>
      <c r="M136" s="124">
        <f t="shared" si="49"/>
        <v>0</v>
      </c>
      <c r="N136" s="124">
        <f t="shared" si="49"/>
        <v>0</v>
      </c>
      <c r="O136" s="124">
        <f t="shared" si="49"/>
        <v>0</v>
      </c>
      <c r="P136" s="124">
        <f t="shared" si="49"/>
        <v>0</v>
      </c>
      <c r="Q136" s="124">
        <f t="shared" si="49"/>
        <v>0</v>
      </c>
      <c r="R136" s="124">
        <f t="shared" si="49"/>
        <v>0</v>
      </c>
    </row>
    <row r="137" spans="1:18">
      <c r="A137" s="176" t="s">
        <v>140</v>
      </c>
      <c r="B137" s="177"/>
      <c r="C137" s="178"/>
      <c r="D137" s="77">
        <f t="shared" si="29"/>
        <v>48</v>
      </c>
      <c r="E137" s="77">
        <v>7</v>
      </c>
      <c r="F137" s="77">
        <v>1</v>
      </c>
      <c r="G137" s="78" t="s">
        <v>97</v>
      </c>
      <c r="H137" s="6">
        <v>851</v>
      </c>
      <c r="I137" s="4">
        <v>291</v>
      </c>
      <c r="J137" s="126"/>
      <c r="K137" s="126"/>
      <c r="L137" s="126"/>
      <c r="M137" s="126"/>
      <c r="N137" s="126"/>
      <c r="O137" s="126"/>
      <c r="P137" s="126"/>
      <c r="Q137" s="126"/>
      <c r="R137" s="126"/>
    </row>
    <row r="138" spans="1:18" ht="21" customHeight="1">
      <c r="A138" s="176" t="s">
        <v>141</v>
      </c>
      <c r="B138" s="177"/>
      <c r="C138" s="178"/>
      <c r="D138" s="77">
        <f>D137+1</f>
        <v>49</v>
      </c>
      <c r="E138" s="77">
        <v>7</v>
      </c>
      <c r="F138" s="77">
        <v>1</v>
      </c>
      <c r="G138" s="78" t="s">
        <v>97</v>
      </c>
      <c r="H138" s="6">
        <v>853</v>
      </c>
      <c r="I138" s="4">
        <v>292</v>
      </c>
      <c r="J138" s="126">
        <f>налоги26!F18</f>
        <v>0</v>
      </c>
      <c r="K138" s="126"/>
      <c r="L138" s="126"/>
      <c r="M138" s="126"/>
      <c r="N138" s="126"/>
      <c r="O138" s="126"/>
      <c r="P138" s="126"/>
      <c r="Q138" s="126"/>
      <c r="R138" s="126"/>
    </row>
    <row r="139" spans="1:18" s="160" customFormat="1" ht="12.75" customHeight="1">
      <c r="A139" s="182" t="s">
        <v>198</v>
      </c>
      <c r="B139" s="183"/>
      <c r="C139" s="184"/>
      <c r="D139" s="73">
        <f>D138+1</f>
        <v>50</v>
      </c>
      <c r="E139" s="73">
        <v>7</v>
      </c>
      <c r="F139" s="73">
        <v>1</v>
      </c>
      <c r="G139" s="74" t="s">
        <v>199</v>
      </c>
      <c r="H139" s="75"/>
      <c r="I139" s="76"/>
      <c r="J139" s="125">
        <f>J140+J146</f>
        <v>0</v>
      </c>
      <c r="K139" s="125"/>
      <c r="L139" s="125"/>
      <c r="M139" s="125"/>
      <c r="N139" s="125"/>
      <c r="O139" s="125"/>
      <c r="P139" s="125"/>
      <c r="Q139" s="125"/>
      <c r="R139" s="125"/>
    </row>
    <row r="140" spans="1:18" s="162" customFormat="1">
      <c r="A140" s="163" t="s">
        <v>18</v>
      </c>
      <c r="B140" s="156"/>
      <c r="C140" s="157"/>
      <c r="D140" s="80">
        <f>D139+1</f>
        <v>51</v>
      </c>
      <c r="E140" s="80">
        <v>7</v>
      </c>
      <c r="F140" s="80">
        <v>1</v>
      </c>
      <c r="G140" s="81" t="s">
        <v>199</v>
      </c>
      <c r="H140" s="82">
        <v>240</v>
      </c>
      <c r="I140" s="161">
        <v>220</v>
      </c>
      <c r="J140" s="128">
        <f>J141+J144+J145</f>
        <v>0</v>
      </c>
      <c r="K140" s="128"/>
      <c r="L140" s="128"/>
      <c r="M140" s="128"/>
      <c r="N140" s="128"/>
      <c r="O140" s="128"/>
      <c r="P140" s="128"/>
      <c r="Q140" s="128"/>
      <c r="R140" s="128"/>
    </row>
    <row r="141" spans="1:18">
      <c r="A141" s="155" t="s">
        <v>21</v>
      </c>
      <c r="B141" s="153"/>
      <c r="C141" s="154"/>
      <c r="D141" s="77">
        <f t="shared" ref="D141:D146" si="50">D140+1</f>
        <v>52</v>
      </c>
      <c r="E141" s="77">
        <v>7</v>
      </c>
      <c r="F141" s="77">
        <v>1</v>
      </c>
      <c r="G141" s="78" t="s">
        <v>199</v>
      </c>
      <c r="H141" s="6">
        <v>244</v>
      </c>
      <c r="I141" s="4">
        <v>223</v>
      </c>
      <c r="J141" s="126">
        <f>J142+J143</f>
        <v>0</v>
      </c>
      <c r="K141" s="126"/>
      <c r="L141" s="126"/>
      <c r="M141" s="126"/>
      <c r="N141" s="126"/>
      <c r="O141" s="126"/>
      <c r="P141" s="126"/>
      <c r="Q141" s="126"/>
      <c r="R141" s="126"/>
    </row>
    <row r="142" spans="1:18">
      <c r="A142" s="197" t="s">
        <v>25</v>
      </c>
      <c r="B142" s="198"/>
      <c r="C142" s="199"/>
      <c r="D142" s="77">
        <f t="shared" si="50"/>
        <v>53</v>
      </c>
      <c r="E142" s="77">
        <v>7</v>
      </c>
      <c r="F142" s="77">
        <v>1</v>
      </c>
      <c r="G142" s="78" t="s">
        <v>199</v>
      </c>
      <c r="H142" s="6">
        <v>244</v>
      </c>
      <c r="I142" s="4">
        <v>223</v>
      </c>
      <c r="J142" s="126"/>
      <c r="K142" s="126"/>
      <c r="L142" s="126"/>
      <c r="M142" s="126"/>
      <c r="N142" s="126"/>
      <c r="O142" s="126"/>
      <c r="P142" s="126"/>
      <c r="Q142" s="126"/>
      <c r="R142" s="126"/>
    </row>
    <row r="143" spans="1:18">
      <c r="A143" s="197" t="s">
        <v>26</v>
      </c>
      <c r="B143" s="198"/>
      <c r="C143" s="199"/>
      <c r="D143" s="77">
        <f t="shared" si="50"/>
        <v>54</v>
      </c>
      <c r="E143" s="77">
        <v>7</v>
      </c>
      <c r="F143" s="77">
        <v>1</v>
      </c>
      <c r="G143" s="78" t="s">
        <v>199</v>
      </c>
      <c r="H143" s="6">
        <v>244</v>
      </c>
      <c r="I143" s="4">
        <v>223</v>
      </c>
      <c r="J143" s="126"/>
      <c r="K143" s="126"/>
      <c r="L143" s="126"/>
      <c r="M143" s="126"/>
      <c r="N143" s="126"/>
      <c r="O143" s="126"/>
      <c r="P143" s="126"/>
      <c r="Q143" s="126"/>
      <c r="R143" s="126"/>
    </row>
    <row r="144" spans="1:18" ht="13.5" customHeight="1">
      <c r="A144" s="155" t="s">
        <v>27</v>
      </c>
      <c r="B144" s="153"/>
      <c r="C144" s="154"/>
      <c r="D144" s="77">
        <f t="shared" si="50"/>
        <v>55</v>
      </c>
      <c r="E144" s="77">
        <v>7</v>
      </c>
      <c r="F144" s="77">
        <v>1</v>
      </c>
      <c r="G144" s="78" t="s">
        <v>199</v>
      </c>
      <c r="H144" s="6">
        <v>244</v>
      </c>
      <c r="I144" s="4">
        <v>225</v>
      </c>
      <c r="J144" s="126"/>
      <c r="K144" s="126"/>
      <c r="L144" s="126"/>
      <c r="M144" s="126"/>
      <c r="N144" s="126"/>
      <c r="O144" s="126"/>
      <c r="P144" s="126"/>
      <c r="Q144" s="126"/>
      <c r="R144" s="126"/>
    </row>
    <row r="145" spans="1:20">
      <c r="A145" s="155" t="s">
        <v>28</v>
      </c>
      <c r="B145" s="153"/>
      <c r="C145" s="154"/>
      <c r="D145" s="77">
        <f t="shared" si="50"/>
        <v>56</v>
      </c>
      <c r="E145" s="77">
        <v>7</v>
      </c>
      <c r="F145" s="77">
        <v>1</v>
      </c>
      <c r="G145" s="78" t="s">
        <v>199</v>
      </c>
      <c r="H145" s="6">
        <v>244</v>
      </c>
      <c r="I145" s="4">
        <v>226</v>
      </c>
      <c r="J145" s="126"/>
      <c r="K145" s="126"/>
      <c r="L145" s="126"/>
      <c r="M145" s="126"/>
      <c r="N145" s="126"/>
      <c r="O145" s="126"/>
      <c r="P145" s="126"/>
      <c r="Q145" s="126"/>
      <c r="R145" s="126"/>
    </row>
    <row r="146" spans="1:20" s="162" customFormat="1">
      <c r="A146" s="191" t="s">
        <v>30</v>
      </c>
      <c r="B146" s="192"/>
      <c r="C146" s="193"/>
      <c r="D146" s="80">
        <f t="shared" si="50"/>
        <v>57</v>
      </c>
      <c r="E146" s="80">
        <v>7</v>
      </c>
      <c r="F146" s="80">
        <v>1</v>
      </c>
      <c r="G146" s="81" t="s">
        <v>199</v>
      </c>
      <c r="H146" s="82">
        <v>240</v>
      </c>
      <c r="I146" s="161">
        <v>300</v>
      </c>
      <c r="J146" s="128">
        <f>J147</f>
        <v>0</v>
      </c>
      <c r="K146" s="128"/>
      <c r="L146" s="128"/>
      <c r="M146" s="128"/>
      <c r="N146" s="128"/>
      <c r="O146" s="128"/>
      <c r="P146" s="128"/>
      <c r="Q146" s="128"/>
      <c r="R146" s="128"/>
    </row>
    <row r="147" spans="1:20">
      <c r="A147" s="176" t="s">
        <v>32</v>
      </c>
      <c r="B147" s="177"/>
      <c r="C147" s="178"/>
      <c r="D147" s="77">
        <f>D146+1</f>
        <v>58</v>
      </c>
      <c r="E147" s="77">
        <v>7</v>
      </c>
      <c r="F147" s="77">
        <v>1</v>
      </c>
      <c r="G147" s="78" t="s">
        <v>199</v>
      </c>
      <c r="H147" s="6">
        <v>244</v>
      </c>
      <c r="I147" s="4">
        <v>340</v>
      </c>
      <c r="J147" s="126">
        <v>0</v>
      </c>
      <c r="K147" s="126"/>
      <c r="L147" s="126"/>
      <c r="M147" s="126"/>
      <c r="N147" s="126"/>
      <c r="O147" s="126"/>
      <c r="P147" s="126"/>
      <c r="Q147" s="126"/>
      <c r="R147" s="126"/>
    </row>
    <row r="148" spans="1:20" ht="18" customHeight="1">
      <c r="A148" s="179" t="s">
        <v>226</v>
      </c>
      <c r="B148" s="180"/>
      <c r="C148" s="181"/>
      <c r="D148" s="119">
        <f t="shared" ref="D148:D184" si="51">D147+1</f>
        <v>59</v>
      </c>
      <c r="E148" s="119">
        <v>7</v>
      </c>
      <c r="F148" s="119">
        <v>1</v>
      </c>
      <c r="G148" s="120" t="s">
        <v>227</v>
      </c>
      <c r="H148" s="121"/>
      <c r="I148" s="122"/>
      <c r="J148" s="123">
        <f t="shared" ref="J148:R148" si="52">J149+J166</f>
        <v>0</v>
      </c>
      <c r="K148" s="123">
        <f t="shared" si="52"/>
        <v>0</v>
      </c>
      <c r="L148" s="123">
        <f t="shared" si="52"/>
        <v>0</v>
      </c>
      <c r="M148" s="123">
        <f t="shared" si="52"/>
        <v>11169929</v>
      </c>
      <c r="N148" s="123">
        <f t="shared" si="52"/>
        <v>0</v>
      </c>
      <c r="O148" s="123">
        <f t="shared" si="52"/>
        <v>0</v>
      </c>
      <c r="P148" s="123">
        <f t="shared" si="52"/>
        <v>11218214</v>
      </c>
      <c r="Q148" s="123">
        <f t="shared" si="52"/>
        <v>0</v>
      </c>
      <c r="R148" s="123">
        <f t="shared" si="52"/>
        <v>0</v>
      </c>
    </row>
    <row r="149" spans="1:20" ht="27" customHeight="1">
      <c r="A149" s="182" t="s">
        <v>61</v>
      </c>
      <c r="B149" s="183"/>
      <c r="C149" s="184"/>
      <c r="D149" s="73">
        <f>D148+1</f>
        <v>60</v>
      </c>
      <c r="E149" s="73">
        <v>7</v>
      </c>
      <c r="F149" s="73">
        <v>1</v>
      </c>
      <c r="G149" s="74" t="s">
        <v>228</v>
      </c>
      <c r="H149" s="6"/>
      <c r="I149" s="5"/>
      <c r="J149" s="125">
        <f>J150+J154+J169</f>
        <v>0</v>
      </c>
      <c r="K149" s="125">
        <f t="shared" ref="K149:R149" si="53">K150+K154+K169</f>
        <v>0</v>
      </c>
      <c r="L149" s="125">
        <f t="shared" si="53"/>
        <v>0</v>
      </c>
      <c r="M149" s="125">
        <f>M150+M154+M169</f>
        <v>8768516</v>
      </c>
      <c r="N149" s="125">
        <f t="shared" si="53"/>
        <v>0</v>
      </c>
      <c r="O149" s="125">
        <f t="shared" si="53"/>
        <v>0</v>
      </c>
      <c r="P149" s="125">
        <f t="shared" si="53"/>
        <v>8849485</v>
      </c>
      <c r="Q149" s="125">
        <f t="shared" si="53"/>
        <v>0</v>
      </c>
      <c r="R149" s="125">
        <f t="shared" si="53"/>
        <v>0</v>
      </c>
      <c r="T149" s="116"/>
    </row>
    <row r="150" spans="1:20" ht="19.5" customHeight="1">
      <c r="A150" s="194" t="s">
        <v>14</v>
      </c>
      <c r="B150" s="195"/>
      <c r="C150" s="196"/>
      <c r="D150" s="70">
        <f t="shared" si="51"/>
        <v>61</v>
      </c>
      <c r="E150" s="70">
        <v>7</v>
      </c>
      <c r="F150" s="70">
        <v>1</v>
      </c>
      <c r="G150" s="74" t="s">
        <v>228</v>
      </c>
      <c r="H150" s="72">
        <v>110</v>
      </c>
      <c r="I150" s="18">
        <v>210</v>
      </c>
      <c r="J150" s="124">
        <f>J151+J152+J153</f>
        <v>0</v>
      </c>
      <c r="K150" s="124">
        <f t="shared" ref="K150:R150" si="54">K151+K152+K153</f>
        <v>0</v>
      </c>
      <c r="L150" s="124">
        <f t="shared" si="54"/>
        <v>0</v>
      </c>
      <c r="M150" s="124">
        <f t="shared" si="54"/>
        <v>1059371</v>
      </c>
      <c r="N150" s="124">
        <f t="shared" si="54"/>
        <v>0</v>
      </c>
      <c r="O150" s="124">
        <f t="shared" si="54"/>
        <v>0</v>
      </c>
      <c r="P150" s="124">
        <f t="shared" si="54"/>
        <v>1059371</v>
      </c>
      <c r="Q150" s="124">
        <f t="shared" si="54"/>
        <v>0</v>
      </c>
      <c r="R150" s="124">
        <f t="shared" si="54"/>
        <v>0</v>
      </c>
    </row>
    <row r="151" spans="1:20">
      <c r="A151" s="176" t="s">
        <v>15</v>
      </c>
      <c r="B151" s="177"/>
      <c r="C151" s="178"/>
      <c r="D151" s="77">
        <f t="shared" si="51"/>
        <v>62</v>
      </c>
      <c r="E151" s="77">
        <v>7</v>
      </c>
      <c r="F151" s="77">
        <v>1</v>
      </c>
      <c r="G151" s="78" t="s">
        <v>228</v>
      </c>
      <c r="H151" s="6">
        <v>111</v>
      </c>
      <c r="I151" s="5">
        <v>211</v>
      </c>
      <c r="J151" s="126"/>
      <c r="K151" s="126"/>
      <c r="L151" s="126"/>
      <c r="M151" s="126">
        <f>'расчеты м 2027'!D16</f>
        <v>813658</v>
      </c>
      <c r="N151" s="126"/>
      <c r="O151" s="126"/>
      <c r="P151" s="126">
        <f>'расчеты м 2028'!D16</f>
        <v>813658</v>
      </c>
      <c r="Q151" s="126"/>
      <c r="R151" s="126"/>
    </row>
    <row r="152" spans="1:20">
      <c r="A152" s="188" t="s">
        <v>17</v>
      </c>
      <c r="B152" s="189"/>
      <c r="C152" s="190"/>
      <c r="D152" s="77">
        <f t="shared" si="51"/>
        <v>63</v>
      </c>
      <c r="E152" s="77">
        <v>7</v>
      </c>
      <c r="F152" s="77">
        <v>1</v>
      </c>
      <c r="G152" s="78" t="s">
        <v>228</v>
      </c>
      <c r="H152" s="6">
        <v>112</v>
      </c>
      <c r="I152" s="5">
        <v>212</v>
      </c>
      <c r="J152" s="126"/>
      <c r="K152" s="126"/>
      <c r="L152" s="126"/>
      <c r="M152" s="126"/>
      <c r="N152" s="126"/>
      <c r="O152" s="126"/>
      <c r="P152" s="126"/>
      <c r="Q152" s="126"/>
      <c r="R152" s="126"/>
    </row>
    <row r="153" spans="1:20">
      <c r="A153" s="176" t="s">
        <v>16</v>
      </c>
      <c r="B153" s="177"/>
      <c r="C153" s="178"/>
      <c r="D153" s="77">
        <f t="shared" si="51"/>
        <v>64</v>
      </c>
      <c r="E153" s="77">
        <v>7</v>
      </c>
      <c r="F153" s="77">
        <v>1</v>
      </c>
      <c r="G153" s="78" t="s">
        <v>228</v>
      </c>
      <c r="H153" s="6">
        <v>119</v>
      </c>
      <c r="I153" s="4">
        <v>213</v>
      </c>
      <c r="J153" s="126"/>
      <c r="K153" s="126"/>
      <c r="L153" s="126"/>
      <c r="M153" s="126">
        <f>'расчеты м 2027'!D35</f>
        <v>245713</v>
      </c>
      <c r="N153" s="126"/>
      <c r="O153" s="126"/>
      <c r="P153" s="126">
        <f>'расчеты м 2028'!D35</f>
        <v>245713</v>
      </c>
      <c r="Q153" s="126"/>
      <c r="R153" s="126"/>
    </row>
    <row r="154" spans="1:20">
      <c r="A154" s="185" t="s">
        <v>18</v>
      </c>
      <c r="B154" s="186"/>
      <c r="C154" s="187"/>
      <c r="D154" s="70">
        <f>D153+1</f>
        <v>65</v>
      </c>
      <c r="E154" s="70">
        <v>7</v>
      </c>
      <c r="F154" s="70">
        <v>1</v>
      </c>
      <c r="G154" s="74" t="s">
        <v>228</v>
      </c>
      <c r="H154" s="72">
        <v>240</v>
      </c>
      <c r="I154" s="79">
        <v>220</v>
      </c>
      <c r="J154" s="124">
        <f>J155+J156+J157+J164+J165</f>
        <v>0</v>
      </c>
      <c r="K154" s="124">
        <f t="shared" ref="K154:R154" si="55">K155+K156+K157+K164+K165</f>
        <v>0</v>
      </c>
      <c r="L154" s="124">
        <f t="shared" si="55"/>
        <v>0</v>
      </c>
      <c r="M154" s="124">
        <f t="shared" si="55"/>
        <v>818050</v>
      </c>
      <c r="N154" s="124">
        <f t="shared" si="55"/>
        <v>0</v>
      </c>
      <c r="O154" s="124">
        <f t="shared" si="55"/>
        <v>0</v>
      </c>
      <c r="P154" s="124">
        <f t="shared" si="55"/>
        <v>818050</v>
      </c>
      <c r="Q154" s="124">
        <f t="shared" si="55"/>
        <v>0</v>
      </c>
      <c r="R154" s="124">
        <f t="shared" si="55"/>
        <v>0</v>
      </c>
    </row>
    <row r="155" spans="1:20">
      <c r="A155" s="188" t="s">
        <v>20</v>
      </c>
      <c r="B155" s="189"/>
      <c r="C155" s="190"/>
      <c r="D155" s="77">
        <f t="shared" si="51"/>
        <v>66</v>
      </c>
      <c r="E155" s="77">
        <v>7</v>
      </c>
      <c r="F155" s="77">
        <v>1</v>
      </c>
      <c r="G155" s="78" t="s">
        <v>228</v>
      </c>
      <c r="H155" s="6">
        <v>244</v>
      </c>
      <c r="I155" s="4">
        <v>221</v>
      </c>
      <c r="J155" s="126"/>
      <c r="K155" s="126"/>
      <c r="L155" s="126"/>
      <c r="M155" s="126">
        <f>'расчеты м 2027'!G105</f>
        <v>0</v>
      </c>
      <c r="N155" s="126"/>
      <c r="O155" s="126"/>
      <c r="P155" s="126">
        <f>'расчеты м 2028'!G105</f>
        <v>0</v>
      </c>
      <c r="Q155" s="126"/>
      <c r="R155" s="126"/>
    </row>
    <row r="156" spans="1:20">
      <c r="A156" s="188" t="s">
        <v>19</v>
      </c>
      <c r="B156" s="189"/>
      <c r="C156" s="190"/>
      <c r="D156" s="77">
        <f t="shared" si="51"/>
        <v>67</v>
      </c>
      <c r="E156" s="77">
        <v>7</v>
      </c>
      <c r="F156" s="77">
        <v>1</v>
      </c>
      <c r="G156" s="78" t="s">
        <v>228</v>
      </c>
      <c r="H156" s="6">
        <v>242</v>
      </c>
      <c r="I156" s="4">
        <v>222</v>
      </c>
      <c r="J156" s="126"/>
      <c r="K156" s="126"/>
      <c r="L156" s="126"/>
      <c r="M156" s="126"/>
      <c r="N156" s="126"/>
      <c r="O156" s="126"/>
      <c r="P156" s="126"/>
      <c r="Q156" s="126"/>
      <c r="R156" s="126"/>
    </row>
    <row r="157" spans="1:20">
      <c r="A157" s="188" t="s">
        <v>21</v>
      </c>
      <c r="B157" s="189"/>
      <c r="C157" s="190"/>
      <c r="D157" s="77">
        <f t="shared" si="51"/>
        <v>68</v>
      </c>
      <c r="E157" s="77">
        <v>7</v>
      </c>
      <c r="F157" s="77">
        <v>1</v>
      </c>
      <c r="G157" s="78" t="s">
        <v>228</v>
      </c>
      <c r="H157" s="6">
        <v>244</v>
      </c>
      <c r="I157" s="4">
        <v>223</v>
      </c>
      <c r="J157" s="126">
        <f t="shared" ref="J157:R157" si="56">J158+J159+J160+J161+J162+J163</f>
        <v>0</v>
      </c>
      <c r="K157" s="126">
        <f t="shared" si="56"/>
        <v>0</v>
      </c>
      <c r="L157" s="126">
        <f t="shared" si="56"/>
        <v>0</v>
      </c>
      <c r="M157" s="126">
        <f t="shared" si="56"/>
        <v>818050</v>
      </c>
      <c r="N157" s="126">
        <f t="shared" si="56"/>
        <v>0</v>
      </c>
      <c r="O157" s="126">
        <f t="shared" si="56"/>
        <v>0</v>
      </c>
      <c r="P157" s="126">
        <f t="shared" si="56"/>
        <v>818050</v>
      </c>
      <c r="Q157" s="126">
        <f t="shared" si="56"/>
        <v>0</v>
      </c>
      <c r="R157" s="126">
        <f t="shared" si="56"/>
        <v>0</v>
      </c>
    </row>
    <row r="158" spans="1:20">
      <c r="A158" s="197" t="s">
        <v>22</v>
      </c>
      <c r="B158" s="198"/>
      <c r="C158" s="199"/>
      <c r="D158" s="77">
        <f t="shared" si="51"/>
        <v>69</v>
      </c>
      <c r="E158" s="77">
        <v>7</v>
      </c>
      <c r="F158" s="77">
        <v>1</v>
      </c>
      <c r="G158" s="78" t="s">
        <v>228</v>
      </c>
      <c r="H158" s="6">
        <v>244</v>
      </c>
      <c r="I158" s="4">
        <v>223</v>
      </c>
      <c r="J158" s="127"/>
      <c r="K158" s="127"/>
      <c r="L158" s="127"/>
      <c r="M158" s="127"/>
      <c r="N158" s="127"/>
      <c r="O158" s="127"/>
      <c r="P158" s="127"/>
      <c r="Q158" s="127"/>
      <c r="R158" s="127"/>
    </row>
    <row r="159" spans="1:20">
      <c r="A159" s="197" t="s">
        <v>23</v>
      </c>
      <c r="B159" s="198"/>
      <c r="C159" s="199"/>
      <c r="D159" s="77">
        <f t="shared" si="51"/>
        <v>70</v>
      </c>
      <c r="E159" s="77">
        <v>7</v>
      </c>
      <c r="F159" s="77">
        <v>1</v>
      </c>
      <c r="G159" s="78" t="s">
        <v>228</v>
      </c>
      <c r="H159" s="6">
        <v>247</v>
      </c>
      <c r="I159" s="4">
        <v>223</v>
      </c>
      <c r="J159" s="148"/>
      <c r="K159" s="127"/>
      <c r="L159" s="127"/>
      <c r="M159" s="148">
        <f>'расчеты м 2027'!G55</f>
        <v>260810</v>
      </c>
      <c r="N159" s="127"/>
      <c r="O159" s="127"/>
      <c r="P159" s="148">
        <f>'расчеты м 2028'!G55</f>
        <v>260810</v>
      </c>
      <c r="Q159" s="127"/>
      <c r="R159" s="127"/>
    </row>
    <row r="160" spans="1:20">
      <c r="A160" s="197" t="s">
        <v>24</v>
      </c>
      <c r="B160" s="198"/>
      <c r="C160" s="199"/>
      <c r="D160" s="77">
        <f t="shared" si="51"/>
        <v>71</v>
      </c>
      <c r="E160" s="77">
        <v>7</v>
      </c>
      <c r="F160" s="77">
        <v>1</v>
      </c>
      <c r="G160" s="78" t="s">
        <v>228</v>
      </c>
      <c r="H160" s="6">
        <v>247</v>
      </c>
      <c r="I160" s="4">
        <v>223</v>
      </c>
      <c r="J160" s="117"/>
      <c r="K160" s="117"/>
      <c r="L160" s="117"/>
      <c r="M160" s="117">
        <f>'расчеты м 2027'!G54</f>
        <v>510130</v>
      </c>
      <c r="N160" s="117"/>
      <c r="O160" s="117"/>
      <c r="P160" s="117">
        <f>'расчеты м 2028'!G54</f>
        <v>510130</v>
      </c>
      <c r="Q160" s="117"/>
      <c r="R160" s="117"/>
    </row>
    <row r="161" spans="1:18">
      <c r="A161" s="197" t="s">
        <v>25</v>
      </c>
      <c r="B161" s="198"/>
      <c r="C161" s="199"/>
      <c r="D161" s="77">
        <f t="shared" si="51"/>
        <v>72</v>
      </c>
      <c r="E161" s="77">
        <v>7</v>
      </c>
      <c r="F161" s="77">
        <v>1</v>
      </c>
      <c r="G161" s="78" t="s">
        <v>228</v>
      </c>
      <c r="H161" s="6">
        <v>244</v>
      </c>
      <c r="I161" s="4">
        <v>223</v>
      </c>
      <c r="J161" s="117"/>
      <c r="K161" s="117"/>
      <c r="L161" s="117"/>
      <c r="M161" s="117">
        <f>'расчеты м 2027'!G56</f>
        <v>47110</v>
      </c>
      <c r="N161" s="117"/>
      <c r="O161" s="117"/>
      <c r="P161" s="117">
        <f>'расчеты м 2028'!G56</f>
        <v>47110</v>
      </c>
      <c r="Q161" s="117"/>
      <c r="R161" s="117"/>
    </row>
    <row r="162" spans="1:18">
      <c r="A162" s="197" t="s">
        <v>26</v>
      </c>
      <c r="B162" s="198"/>
      <c r="C162" s="199"/>
      <c r="D162" s="77">
        <f t="shared" si="51"/>
        <v>73</v>
      </c>
      <c r="E162" s="77">
        <v>7</v>
      </c>
      <c r="F162" s="77">
        <v>1</v>
      </c>
      <c r="G162" s="78" t="s">
        <v>228</v>
      </c>
      <c r="H162" s="6">
        <v>244</v>
      </c>
      <c r="I162" s="4">
        <v>223</v>
      </c>
      <c r="J162" s="117"/>
      <c r="K162" s="117"/>
      <c r="L162" s="117"/>
      <c r="M162" s="117"/>
      <c r="N162" s="117"/>
      <c r="O162" s="117"/>
      <c r="P162" s="117"/>
      <c r="Q162" s="117"/>
      <c r="R162" s="117"/>
    </row>
    <row r="163" spans="1:18">
      <c r="A163" s="197" t="s">
        <v>151</v>
      </c>
      <c r="B163" s="198"/>
      <c r="C163" s="199"/>
      <c r="D163" s="77">
        <f t="shared" si="51"/>
        <v>74</v>
      </c>
      <c r="E163" s="77">
        <v>7</v>
      </c>
      <c r="F163" s="77">
        <v>1</v>
      </c>
      <c r="G163" s="78" t="s">
        <v>228</v>
      </c>
      <c r="H163" s="6">
        <v>244</v>
      </c>
      <c r="I163" s="4">
        <v>223</v>
      </c>
      <c r="J163" s="117"/>
      <c r="K163" s="117"/>
      <c r="L163" s="117"/>
      <c r="M163" s="117"/>
      <c r="N163" s="117"/>
      <c r="O163" s="117"/>
      <c r="P163" s="117"/>
      <c r="Q163" s="117"/>
      <c r="R163" s="117"/>
    </row>
    <row r="164" spans="1:18">
      <c r="A164" s="176" t="s">
        <v>27</v>
      </c>
      <c r="B164" s="177"/>
      <c r="C164" s="178"/>
      <c r="D164" s="77">
        <f t="shared" si="51"/>
        <v>75</v>
      </c>
      <c r="E164" s="77">
        <v>7</v>
      </c>
      <c r="F164" s="77">
        <v>1</v>
      </c>
      <c r="G164" s="78" t="s">
        <v>228</v>
      </c>
      <c r="H164" s="6">
        <v>244</v>
      </c>
      <c r="I164" s="4">
        <v>225</v>
      </c>
      <c r="J164" s="126"/>
      <c r="K164" s="126"/>
      <c r="L164" s="126"/>
      <c r="M164" s="126"/>
      <c r="N164" s="126"/>
      <c r="O164" s="126"/>
      <c r="P164" s="126"/>
      <c r="Q164" s="126"/>
      <c r="R164" s="126"/>
    </row>
    <row r="165" spans="1:18">
      <c r="A165" s="188" t="s">
        <v>28</v>
      </c>
      <c r="B165" s="189"/>
      <c r="C165" s="190"/>
      <c r="D165" s="77">
        <f t="shared" si="51"/>
        <v>76</v>
      </c>
      <c r="E165" s="77">
        <v>7</v>
      </c>
      <c r="F165" s="77">
        <v>1</v>
      </c>
      <c r="G165" s="78" t="s">
        <v>228</v>
      </c>
      <c r="H165" s="6">
        <v>244</v>
      </c>
      <c r="I165" s="4">
        <v>226</v>
      </c>
      <c r="J165" s="126"/>
      <c r="K165" s="126"/>
      <c r="L165" s="126"/>
      <c r="M165" s="126"/>
      <c r="N165" s="126"/>
      <c r="O165" s="126"/>
      <c r="P165" s="126"/>
      <c r="Q165" s="126"/>
      <c r="R165" s="126"/>
    </row>
    <row r="166" spans="1:18" ht="21" customHeight="1">
      <c r="A166" s="182" t="s">
        <v>109</v>
      </c>
      <c r="B166" s="183"/>
      <c r="C166" s="184"/>
      <c r="D166" s="77">
        <f>D165+1</f>
        <v>77</v>
      </c>
      <c r="E166" s="73">
        <v>7</v>
      </c>
      <c r="F166" s="73">
        <v>1</v>
      </c>
      <c r="G166" s="74" t="s">
        <v>229</v>
      </c>
      <c r="H166" s="75"/>
      <c r="I166" s="76"/>
      <c r="J166" s="125">
        <f>J167</f>
        <v>0</v>
      </c>
      <c r="K166" s="125">
        <f t="shared" ref="K166:R167" si="57">K167</f>
        <v>0</v>
      </c>
      <c r="L166" s="125">
        <f t="shared" si="57"/>
        <v>0</v>
      </c>
      <c r="M166" s="125">
        <f t="shared" si="57"/>
        <v>2401413</v>
      </c>
      <c r="N166" s="125">
        <f t="shared" si="57"/>
        <v>0</v>
      </c>
      <c r="O166" s="125">
        <f t="shared" si="57"/>
        <v>0</v>
      </c>
      <c r="P166" s="125">
        <f t="shared" si="57"/>
        <v>2368729</v>
      </c>
      <c r="Q166" s="125">
        <f t="shared" si="57"/>
        <v>0</v>
      </c>
      <c r="R166" s="125">
        <f t="shared" si="57"/>
        <v>0</v>
      </c>
    </row>
    <row r="167" spans="1:18" ht="11.25" customHeight="1">
      <c r="A167" s="185" t="s">
        <v>18</v>
      </c>
      <c r="B167" s="186"/>
      <c r="C167" s="187"/>
      <c r="D167" s="70">
        <f t="shared" si="51"/>
        <v>78</v>
      </c>
      <c r="E167" s="70">
        <v>7</v>
      </c>
      <c r="F167" s="70">
        <v>1</v>
      </c>
      <c r="G167" s="71" t="s">
        <v>229</v>
      </c>
      <c r="H167" s="72">
        <v>240</v>
      </c>
      <c r="I167" s="79">
        <v>220</v>
      </c>
      <c r="J167" s="124">
        <f>J168</f>
        <v>0</v>
      </c>
      <c r="K167" s="124">
        <f t="shared" si="57"/>
        <v>0</v>
      </c>
      <c r="L167" s="124">
        <f t="shared" si="57"/>
        <v>0</v>
      </c>
      <c r="M167" s="124">
        <f t="shared" si="57"/>
        <v>2401413</v>
      </c>
      <c r="N167" s="124">
        <f t="shared" si="57"/>
        <v>0</v>
      </c>
      <c r="O167" s="124">
        <f t="shared" si="57"/>
        <v>0</v>
      </c>
      <c r="P167" s="124">
        <f t="shared" si="57"/>
        <v>2368729</v>
      </c>
      <c r="Q167" s="124">
        <f t="shared" si="57"/>
        <v>0</v>
      </c>
      <c r="R167" s="124">
        <f t="shared" si="57"/>
        <v>0</v>
      </c>
    </row>
    <row r="168" spans="1:18" ht="11.25" customHeight="1">
      <c r="A168" s="188" t="s">
        <v>28</v>
      </c>
      <c r="B168" s="189"/>
      <c r="C168" s="190"/>
      <c r="D168" s="77">
        <f>D167+1</f>
        <v>79</v>
      </c>
      <c r="E168" s="77">
        <v>7</v>
      </c>
      <c r="F168" s="77">
        <v>1</v>
      </c>
      <c r="G168" s="78" t="s">
        <v>229</v>
      </c>
      <c r="H168" s="6">
        <v>244</v>
      </c>
      <c r="I168" s="4">
        <v>226</v>
      </c>
      <c r="J168" s="126"/>
      <c r="K168" s="126"/>
      <c r="L168" s="126"/>
      <c r="M168" s="126">
        <f>питан27!E18</f>
        <v>2401413</v>
      </c>
      <c r="N168" s="126"/>
      <c r="O168" s="126"/>
      <c r="P168" s="126">
        <f>питан28!E18</f>
        <v>2368729</v>
      </c>
      <c r="Q168" s="126"/>
      <c r="R168" s="126"/>
    </row>
    <row r="169" spans="1:18" ht="35.25" customHeight="1">
      <c r="A169" s="182" t="s">
        <v>62</v>
      </c>
      <c r="B169" s="183"/>
      <c r="C169" s="184"/>
      <c r="D169" s="73">
        <f>D168+1</f>
        <v>80</v>
      </c>
      <c r="E169" s="73">
        <v>7</v>
      </c>
      <c r="F169" s="73">
        <v>1</v>
      </c>
      <c r="G169" s="74" t="s">
        <v>230</v>
      </c>
      <c r="H169" s="75"/>
      <c r="I169" s="76"/>
      <c r="J169" s="125">
        <f>J170+J176+J182</f>
        <v>0</v>
      </c>
      <c r="K169" s="125">
        <f t="shared" ref="K169:R169" si="58">K170+K176+K182</f>
        <v>0</v>
      </c>
      <c r="L169" s="125">
        <f t="shared" si="58"/>
        <v>0</v>
      </c>
      <c r="M169" s="125">
        <f t="shared" si="58"/>
        <v>6891095</v>
      </c>
      <c r="N169" s="125">
        <f t="shared" si="58"/>
        <v>0</v>
      </c>
      <c r="O169" s="125">
        <f t="shared" si="58"/>
        <v>0</v>
      </c>
      <c r="P169" s="125">
        <f t="shared" si="58"/>
        <v>6972064</v>
      </c>
      <c r="Q169" s="125">
        <f t="shared" si="58"/>
        <v>0</v>
      </c>
      <c r="R169" s="125">
        <f t="shared" si="58"/>
        <v>0</v>
      </c>
    </row>
    <row r="170" spans="1:18" ht="40.5" customHeight="1">
      <c r="A170" s="191" t="s">
        <v>84</v>
      </c>
      <c r="B170" s="192"/>
      <c r="C170" s="193"/>
      <c r="D170" s="80">
        <f t="shared" si="51"/>
        <v>81</v>
      </c>
      <c r="E170" s="80">
        <v>7</v>
      </c>
      <c r="F170" s="80">
        <v>1</v>
      </c>
      <c r="G170" s="81" t="s">
        <v>231</v>
      </c>
      <c r="H170" s="6"/>
      <c r="I170" s="4"/>
      <c r="J170" s="128">
        <f>J171+J174</f>
        <v>0</v>
      </c>
      <c r="K170" s="128">
        <f t="shared" ref="K170:R170" si="59">K171+K174</f>
        <v>0</v>
      </c>
      <c r="L170" s="128">
        <f t="shared" si="59"/>
        <v>0</v>
      </c>
      <c r="M170" s="128">
        <f t="shared" si="59"/>
        <v>5146425</v>
      </c>
      <c r="N170" s="128">
        <f t="shared" si="59"/>
        <v>0</v>
      </c>
      <c r="O170" s="128">
        <f t="shared" si="59"/>
        <v>0</v>
      </c>
      <c r="P170" s="128">
        <f t="shared" si="59"/>
        <v>5207161</v>
      </c>
      <c r="Q170" s="128">
        <f t="shared" si="59"/>
        <v>0</v>
      </c>
      <c r="R170" s="128">
        <f t="shared" si="59"/>
        <v>0</v>
      </c>
    </row>
    <row r="171" spans="1:18" ht="19.5" customHeight="1">
      <c r="A171" s="194" t="s">
        <v>14</v>
      </c>
      <c r="B171" s="195"/>
      <c r="C171" s="196"/>
      <c r="D171" s="70">
        <f t="shared" si="51"/>
        <v>82</v>
      </c>
      <c r="E171" s="70">
        <v>7</v>
      </c>
      <c r="F171" s="70">
        <v>1</v>
      </c>
      <c r="G171" s="74" t="s">
        <v>231</v>
      </c>
      <c r="H171" s="72">
        <v>110</v>
      </c>
      <c r="I171" s="18">
        <v>210</v>
      </c>
      <c r="J171" s="125">
        <f>J172+J173</f>
        <v>0</v>
      </c>
      <c r="K171" s="125">
        <f t="shared" ref="K171:R171" si="60">K172+K173+K174</f>
        <v>0</v>
      </c>
      <c r="L171" s="125">
        <f t="shared" si="60"/>
        <v>0</v>
      </c>
      <c r="M171" s="125">
        <f t="shared" si="60"/>
        <v>5146425</v>
      </c>
      <c r="N171" s="125">
        <f t="shared" si="60"/>
        <v>0</v>
      </c>
      <c r="O171" s="125">
        <f t="shared" si="60"/>
        <v>0</v>
      </c>
      <c r="P171" s="125">
        <f t="shared" si="60"/>
        <v>5207161</v>
      </c>
      <c r="Q171" s="125">
        <f t="shared" si="60"/>
        <v>0</v>
      </c>
      <c r="R171" s="125">
        <f t="shared" si="60"/>
        <v>0</v>
      </c>
    </row>
    <row r="172" spans="1:18">
      <c r="A172" s="188" t="s">
        <v>15</v>
      </c>
      <c r="B172" s="189"/>
      <c r="C172" s="190"/>
      <c r="D172" s="77">
        <f t="shared" si="51"/>
        <v>83</v>
      </c>
      <c r="E172" s="77">
        <v>7</v>
      </c>
      <c r="F172" s="77">
        <v>1</v>
      </c>
      <c r="G172" s="81" t="s">
        <v>231</v>
      </c>
      <c r="H172" s="6">
        <v>111</v>
      </c>
      <c r="I172" s="5">
        <v>211</v>
      </c>
      <c r="J172" s="126"/>
      <c r="K172" s="126"/>
      <c r="L172" s="126"/>
      <c r="M172" s="126">
        <f>'расч об 2027'!D16</f>
        <v>3952708</v>
      </c>
      <c r="N172" s="126"/>
      <c r="O172" s="126"/>
      <c r="P172" s="126">
        <f>'расч об 2028'!D16</f>
        <v>3952708</v>
      </c>
      <c r="Q172" s="126"/>
      <c r="R172" s="126"/>
    </row>
    <row r="173" spans="1:18">
      <c r="A173" s="176" t="s">
        <v>16</v>
      </c>
      <c r="B173" s="177"/>
      <c r="C173" s="178"/>
      <c r="D173" s="77">
        <f t="shared" si="51"/>
        <v>84</v>
      </c>
      <c r="E173" s="77">
        <v>7</v>
      </c>
      <c r="F173" s="77">
        <v>1</v>
      </c>
      <c r="G173" s="78" t="s">
        <v>231</v>
      </c>
      <c r="H173" s="6">
        <v>119</v>
      </c>
      <c r="I173" s="5">
        <v>213</v>
      </c>
      <c r="J173" s="126"/>
      <c r="K173" s="126"/>
      <c r="L173" s="126"/>
      <c r="M173" s="126">
        <f>'расч об 2027'!D32</f>
        <v>1193717</v>
      </c>
      <c r="N173" s="126"/>
      <c r="O173" s="126"/>
      <c r="P173" s="126">
        <f>'расч об 2028'!D32</f>
        <v>1254453</v>
      </c>
      <c r="Q173" s="126"/>
      <c r="R173" s="126"/>
    </row>
    <row r="174" spans="1:18">
      <c r="A174" s="188" t="s">
        <v>152</v>
      </c>
      <c r="B174" s="189"/>
      <c r="C174" s="190"/>
      <c r="D174" s="77">
        <f t="shared" si="51"/>
        <v>85</v>
      </c>
      <c r="E174" s="77">
        <v>7</v>
      </c>
      <c r="F174" s="77">
        <v>1</v>
      </c>
      <c r="G174" s="78" t="s">
        <v>231</v>
      </c>
      <c r="H174" s="6">
        <v>110</v>
      </c>
      <c r="I174" s="5">
        <v>260</v>
      </c>
      <c r="J174" s="126">
        <f>J175</f>
        <v>0</v>
      </c>
      <c r="K174" s="126">
        <f t="shared" ref="K174:R174" si="61">K175</f>
        <v>0</v>
      </c>
      <c r="L174" s="126">
        <f t="shared" si="61"/>
        <v>0</v>
      </c>
      <c r="M174" s="126">
        <f t="shared" si="61"/>
        <v>0</v>
      </c>
      <c r="N174" s="126">
        <f t="shared" si="61"/>
        <v>0</v>
      </c>
      <c r="O174" s="126">
        <f t="shared" si="61"/>
        <v>0</v>
      </c>
      <c r="P174" s="126">
        <f t="shared" si="61"/>
        <v>0</v>
      </c>
      <c r="Q174" s="126">
        <f t="shared" si="61"/>
        <v>0</v>
      </c>
      <c r="R174" s="126">
        <f t="shared" si="61"/>
        <v>0</v>
      </c>
    </row>
    <row r="175" spans="1:18" ht="21.75" customHeight="1">
      <c r="A175" s="176" t="s">
        <v>153</v>
      </c>
      <c r="B175" s="177"/>
      <c r="C175" s="178"/>
      <c r="D175" s="77">
        <f t="shared" si="51"/>
        <v>86</v>
      </c>
      <c r="E175" s="77">
        <v>7</v>
      </c>
      <c r="F175" s="77">
        <v>1</v>
      </c>
      <c r="G175" s="78" t="s">
        <v>231</v>
      </c>
      <c r="H175" s="6">
        <v>111</v>
      </c>
      <c r="I175" s="5">
        <v>266</v>
      </c>
      <c r="J175" s="126"/>
      <c r="K175" s="126"/>
      <c r="L175" s="126"/>
      <c r="M175" s="126"/>
      <c r="N175" s="126"/>
      <c r="O175" s="126"/>
      <c r="P175" s="126"/>
      <c r="Q175" s="126"/>
      <c r="R175" s="126"/>
    </row>
    <row r="176" spans="1:18" ht="40.5" customHeight="1">
      <c r="A176" s="191" t="s">
        <v>89</v>
      </c>
      <c r="B176" s="192"/>
      <c r="C176" s="193"/>
      <c r="D176" s="77">
        <f t="shared" si="51"/>
        <v>87</v>
      </c>
      <c r="E176" s="80">
        <v>7</v>
      </c>
      <c r="F176" s="80">
        <v>1</v>
      </c>
      <c r="G176" s="81" t="s">
        <v>232</v>
      </c>
      <c r="H176" s="82"/>
      <c r="I176" s="59"/>
      <c r="J176" s="128">
        <f>J177+J180</f>
        <v>0</v>
      </c>
      <c r="K176" s="128">
        <f t="shared" ref="K176:R176" si="62">K177</f>
        <v>0</v>
      </c>
      <c r="L176" s="128">
        <f t="shared" si="62"/>
        <v>0</v>
      </c>
      <c r="M176" s="128">
        <f t="shared" si="62"/>
        <v>1715437</v>
      </c>
      <c r="N176" s="128">
        <f t="shared" si="62"/>
        <v>0</v>
      </c>
      <c r="O176" s="128">
        <f t="shared" si="62"/>
        <v>0</v>
      </c>
      <c r="P176" s="128">
        <f t="shared" si="62"/>
        <v>1735670</v>
      </c>
      <c r="Q176" s="128">
        <f t="shared" si="62"/>
        <v>0</v>
      </c>
      <c r="R176" s="128">
        <f t="shared" si="62"/>
        <v>0</v>
      </c>
    </row>
    <row r="177" spans="1:18" ht="18.75" customHeight="1">
      <c r="A177" s="194" t="s">
        <v>14</v>
      </c>
      <c r="B177" s="195"/>
      <c r="C177" s="196"/>
      <c r="D177" s="70">
        <f t="shared" si="51"/>
        <v>88</v>
      </c>
      <c r="E177" s="70">
        <v>7</v>
      </c>
      <c r="F177" s="70">
        <v>1</v>
      </c>
      <c r="G177" s="71" t="s">
        <v>232</v>
      </c>
      <c r="H177" s="72">
        <v>110</v>
      </c>
      <c r="I177" s="18">
        <v>210</v>
      </c>
      <c r="J177" s="124">
        <f>J178+J179</f>
        <v>0</v>
      </c>
      <c r="K177" s="124">
        <f t="shared" ref="K177:R177" si="63">K178+K179</f>
        <v>0</v>
      </c>
      <c r="L177" s="124">
        <f t="shared" si="63"/>
        <v>0</v>
      </c>
      <c r="M177" s="124">
        <f t="shared" si="63"/>
        <v>1715437</v>
      </c>
      <c r="N177" s="124">
        <f t="shared" si="63"/>
        <v>0</v>
      </c>
      <c r="O177" s="124">
        <f t="shared" si="63"/>
        <v>0</v>
      </c>
      <c r="P177" s="124">
        <f t="shared" si="63"/>
        <v>1735670</v>
      </c>
      <c r="Q177" s="124">
        <f t="shared" si="63"/>
        <v>0</v>
      </c>
      <c r="R177" s="124">
        <f t="shared" si="63"/>
        <v>0</v>
      </c>
    </row>
    <row r="178" spans="1:18">
      <c r="A178" s="188" t="s">
        <v>15</v>
      </c>
      <c r="B178" s="189"/>
      <c r="C178" s="190"/>
      <c r="D178" s="77">
        <f t="shared" si="51"/>
        <v>89</v>
      </c>
      <c r="E178" s="77">
        <v>7</v>
      </c>
      <c r="F178" s="77">
        <v>1</v>
      </c>
      <c r="G178" s="78" t="s">
        <v>232</v>
      </c>
      <c r="H178" s="6">
        <v>111</v>
      </c>
      <c r="I178" s="5">
        <v>211</v>
      </c>
      <c r="J178" s="126"/>
      <c r="K178" s="126"/>
      <c r="L178" s="126"/>
      <c r="M178" s="126">
        <f>'расч об 2027'!D19</f>
        <v>1317540</v>
      </c>
      <c r="N178" s="126"/>
      <c r="O178" s="126"/>
      <c r="P178" s="126">
        <f>'расч об 2028'!D19</f>
        <v>1317540</v>
      </c>
      <c r="Q178" s="126"/>
      <c r="R178" s="126"/>
    </row>
    <row r="179" spans="1:18">
      <c r="A179" s="176" t="s">
        <v>16</v>
      </c>
      <c r="B179" s="177"/>
      <c r="C179" s="178"/>
      <c r="D179" s="77">
        <f t="shared" si="51"/>
        <v>90</v>
      </c>
      <c r="E179" s="77">
        <v>7</v>
      </c>
      <c r="F179" s="77">
        <v>1</v>
      </c>
      <c r="G179" s="78" t="s">
        <v>232</v>
      </c>
      <c r="H179" s="6">
        <v>119</v>
      </c>
      <c r="I179" s="5">
        <v>213</v>
      </c>
      <c r="J179" s="126"/>
      <c r="K179" s="126"/>
      <c r="L179" s="126"/>
      <c r="M179" s="126">
        <f>'расч об 2027'!D33</f>
        <v>397897</v>
      </c>
      <c r="N179" s="126"/>
      <c r="O179" s="126"/>
      <c r="P179" s="126">
        <f>'расч об 2028'!D33</f>
        <v>418130</v>
      </c>
      <c r="Q179" s="126"/>
      <c r="R179" s="126"/>
    </row>
    <row r="180" spans="1:18">
      <c r="A180" s="188" t="s">
        <v>152</v>
      </c>
      <c r="B180" s="189"/>
      <c r="C180" s="190"/>
      <c r="D180" s="77">
        <f t="shared" si="51"/>
        <v>91</v>
      </c>
      <c r="E180" s="77">
        <v>7</v>
      </c>
      <c r="F180" s="77">
        <v>1</v>
      </c>
      <c r="G180" s="78" t="s">
        <v>232</v>
      </c>
      <c r="H180" s="6">
        <v>110</v>
      </c>
      <c r="I180" s="5">
        <v>260</v>
      </c>
      <c r="J180" s="126">
        <f>J181</f>
        <v>0</v>
      </c>
      <c r="K180" s="126">
        <f t="shared" ref="K180:R180" si="64">K181</f>
        <v>0</v>
      </c>
      <c r="L180" s="126">
        <f t="shared" si="64"/>
        <v>0</v>
      </c>
      <c r="M180" s="126">
        <f t="shared" si="64"/>
        <v>0</v>
      </c>
      <c r="N180" s="126">
        <f t="shared" si="64"/>
        <v>0</v>
      </c>
      <c r="O180" s="126">
        <f t="shared" si="64"/>
        <v>0</v>
      </c>
      <c r="P180" s="126">
        <f t="shared" si="64"/>
        <v>0</v>
      </c>
      <c r="Q180" s="126">
        <f t="shared" si="64"/>
        <v>0</v>
      </c>
      <c r="R180" s="126">
        <f t="shared" si="64"/>
        <v>0</v>
      </c>
    </row>
    <row r="181" spans="1:18" ht="21" customHeight="1">
      <c r="A181" s="176" t="s">
        <v>153</v>
      </c>
      <c r="B181" s="177"/>
      <c r="C181" s="178"/>
      <c r="D181" s="77">
        <f t="shared" si="51"/>
        <v>92</v>
      </c>
      <c r="E181" s="77">
        <v>7</v>
      </c>
      <c r="F181" s="77">
        <v>1</v>
      </c>
      <c r="G181" s="78" t="s">
        <v>232</v>
      </c>
      <c r="H181" s="6">
        <v>111</v>
      </c>
      <c r="I181" s="5">
        <v>266</v>
      </c>
      <c r="J181" s="126"/>
      <c r="K181" s="126"/>
      <c r="L181" s="126"/>
      <c r="M181" s="126"/>
      <c r="N181" s="126"/>
      <c r="O181" s="126"/>
      <c r="P181" s="126"/>
      <c r="Q181" s="126"/>
      <c r="R181" s="126"/>
    </row>
    <row r="182" spans="1:18" ht="40.5" customHeight="1">
      <c r="A182" s="191" t="s">
        <v>85</v>
      </c>
      <c r="B182" s="192"/>
      <c r="C182" s="193"/>
      <c r="D182" s="77">
        <f>D181+1</f>
        <v>93</v>
      </c>
      <c r="E182" s="80">
        <v>7</v>
      </c>
      <c r="F182" s="80">
        <v>1</v>
      </c>
      <c r="G182" s="81" t="s">
        <v>233</v>
      </c>
      <c r="H182" s="82"/>
      <c r="I182" s="59"/>
      <c r="J182" s="128">
        <f>J183</f>
        <v>0</v>
      </c>
      <c r="K182" s="128">
        <f t="shared" ref="K182:R183" si="65">K183</f>
        <v>0</v>
      </c>
      <c r="L182" s="128">
        <f t="shared" si="65"/>
        <v>0</v>
      </c>
      <c r="M182" s="128">
        <f t="shared" si="65"/>
        <v>29233</v>
      </c>
      <c r="N182" s="128">
        <f t="shared" si="65"/>
        <v>0</v>
      </c>
      <c r="O182" s="128">
        <f t="shared" si="65"/>
        <v>0</v>
      </c>
      <c r="P182" s="128">
        <f t="shared" si="65"/>
        <v>29233</v>
      </c>
      <c r="Q182" s="128">
        <f t="shared" si="65"/>
        <v>0</v>
      </c>
      <c r="R182" s="128">
        <f t="shared" si="65"/>
        <v>0</v>
      </c>
    </row>
    <row r="183" spans="1:18">
      <c r="A183" s="194" t="s">
        <v>30</v>
      </c>
      <c r="B183" s="195"/>
      <c r="C183" s="196"/>
      <c r="D183" s="70">
        <f t="shared" si="51"/>
        <v>94</v>
      </c>
      <c r="E183" s="70">
        <v>7</v>
      </c>
      <c r="F183" s="70">
        <v>1</v>
      </c>
      <c r="G183" s="71" t="s">
        <v>233</v>
      </c>
      <c r="H183" s="72">
        <v>240</v>
      </c>
      <c r="I183" s="18">
        <v>300</v>
      </c>
      <c r="J183" s="124">
        <f>J184</f>
        <v>0</v>
      </c>
      <c r="K183" s="124">
        <f t="shared" si="65"/>
        <v>0</v>
      </c>
      <c r="L183" s="124">
        <f t="shared" si="65"/>
        <v>0</v>
      </c>
      <c r="M183" s="124">
        <f>M184</f>
        <v>29233</v>
      </c>
      <c r="N183" s="124">
        <f t="shared" si="65"/>
        <v>0</v>
      </c>
      <c r="O183" s="124">
        <f t="shared" si="65"/>
        <v>0</v>
      </c>
      <c r="P183" s="124">
        <f t="shared" si="65"/>
        <v>29233</v>
      </c>
      <c r="Q183" s="124">
        <f t="shared" si="65"/>
        <v>0</v>
      </c>
      <c r="R183" s="124">
        <f t="shared" si="65"/>
        <v>0</v>
      </c>
    </row>
    <row r="184" spans="1:18">
      <c r="A184" s="176" t="s">
        <v>32</v>
      </c>
      <c r="B184" s="177"/>
      <c r="C184" s="178"/>
      <c r="D184" s="77">
        <f t="shared" si="51"/>
        <v>95</v>
      </c>
      <c r="E184" s="77">
        <v>7</v>
      </c>
      <c r="F184" s="77">
        <v>1</v>
      </c>
      <c r="G184" s="78" t="s">
        <v>233</v>
      </c>
      <c r="H184" s="6">
        <v>244</v>
      </c>
      <c r="I184" s="5">
        <v>340</v>
      </c>
      <c r="J184" s="126"/>
      <c r="K184" s="126"/>
      <c r="L184" s="126"/>
      <c r="M184" s="126">
        <f>'расч об 2027'!D42</f>
        <v>29233</v>
      </c>
      <c r="N184" s="126"/>
      <c r="O184" s="126"/>
      <c r="P184" s="126">
        <f>'расч об 2028'!D42</f>
        <v>29233</v>
      </c>
      <c r="Q184" s="126"/>
      <c r="R184" s="126"/>
    </row>
    <row r="185" spans="1:18">
      <c r="A185" s="202" t="s">
        <v>168</v>
      </c>
      <c r="B185" s="203"/>
      <c r="C185" s="204"/>
      <c r="D185" s="16">
        <f>D184+1</f>
        <v>96</v>
      </c>
      <c r="E185" s="16">
        <v>7</v>
      </c>
      <c r="F185" s="22">
        <v>3</v>
      </c>
      <c r="G185" s="17"/>
      <c r="H185" s="17"/>
      <c r="I185" s="17"/>
      <c r="J185" s="118">
        <f>J186+J197</f>
        <v>37907</v>
      </c>
      <c r="K185" s="118">
        <f t="shared" ref="K185:R185" si="66">K186+K197</f>
        <v>0</v>
      </c>
      <c r="L185" s="118">
        <f t="shared" si="66"/>
        <v>0</v>
      </c>
      <c r="M185" s="118">
        <f>M186+M197</f>
        <v>37907</v>
      </c>
      <c r="N185" s="118">
        <f t="shared" si="66"/>
        <v>0</v>
      </c>
      <c r="O185" s="118">
        <f t="shared" si="66"/>
        <v>0</v>
      </c>
      <c r="P185" s="118">
        <f t="shared" si="66"/>
        <v>37907</v>
      </c>
      <c r="Q185" s="118">
        <f t="shared" si="66"/>
        <v>0</v>
      </c>
      <c r="R185" s="118">
        <f t="shared" si="66"/>
        <v>0</v>
      </c>
    </row>
    <row r="186" spans="1:18" ht="21" customHeight="1">
      <c r="A186" s="179" t="s">
        <v>154</v>
      </c>
      <c r="B186" s="180"/>
      <c r="C186" s="181"/>
      <c r="D186" s="119">
        <f t="shared" ref="D186:D193" si="67">D185+1</f>
        <v>97</v>
      </c>
      <c r="E186" s="119">
        <v>7</v>
      </c>
      <c r="F186" s="119">
        <v>3</v>
      </c>
      <c r="G186" s="120" t="s">
        <v>98</v>
      </c>
      <c r="H186" s="121"/>
      <c r="I186" s="122"/>
      <c r="J186" s="123">
        <f>J187</f>
        <v>37907</v>
      </c>
      <c r="K186" s="123">
        <f t="shared" ref="K186:R187" si="68">K187</f>
        <v>0</v>
      </c>
      <c r="L186" s="123">
        <f t="shared" si="68"/>
        <v>0</v>
      </c>
      <c r="M186" s="123">
        <f t="shared" si="68"/>
        <v>0</v>
      </c>
      <c r="N186" s="123">
        <f t="shared" si="68"/>
        <v>0</v>
      </c>
      <c r="O186" s="123">
        <f t="shared" si="68"/>
        <v>0</v>
      </c>
      <c r="P186" s="123">
        <f t="shared" si="68"/>
        <v>0</v>
      </c>
      <c r="Q186" s="123">
        <f t="shared" si="68"/>
        <v>0</v>
      </c>
      <c r="R186" s="123">
        <f t="shared" si="68"/>
        <v>0</v>
      </c>
    </row>
    <row r="187" spans="1:18" ht="17.25" customHeight="1">
      <c r="A187" s="194" t="s">
        <v>221</v>
      </c>
      <c r="B187" s="195"/>
      <c r="C187" s="196"/>
      <c r="D187" s="70">
        <f t="shared" si="67"/>
        <v>98</v>
      </c>
      <c r="E187" s="70">
        <v>7</v>
      </c>
      <c r="F187" s="70">
        <v>3</v>
      </c>
      <c r="G187" s="71" t="s">
        <v>222</v>
      </c>
      <c r="H187" s="6"/>
      <c r="I187" s="5"/>
      <c r="J187" s="124">
        <f>J188+J194</f>
        <v>37907</v>
      </c>
      <c r="K187" s="124">
        <f t="shared" si="68"/>
        <v>0</v>
      </c>
      <c r="L187" s="124">
        <f t="shared" si="68"/>
        <v>0</v>
      </c>
      <c r="M187" s="124">
        <f t="shared" si="68"/>
        <v>0</v>
      </c>
      <c r="N187" s="124">
        <f t="shared" si="68"/>
        <v>0</v>
      </c>
      <c r="O187" s="124">
        <f t="shared" si="68"/>
        <v>0</v>
      </c>
      <c r="P187" s="124">
        <f t="shared" si="68"/>
        <v>0</v>
      </c>
      <c r="Q187" s="124">
        <f t="shared" si="68"/>
        <v>0</v>
      </c>
      <c r="R187" s="124">
        <f t="shared" si="68"/>
        <v>0</v>
      </c>
    </row>
    <row r="188" spans="1:18" ht="17.25" customHeight="1">
      <c r="A188" s="182" t="s">
        <v>169</v>
      </c>
      <c r="B188" s="183"/>
      <c r="C188" s="184"/>
      <c r="D188" s="73">
        <f t="shared" si="67"/>
        <v>99</v>
      </c>
      <c r="E188" s="73">
        <v>7</v>
      </c>
      <c r="F188" s="73">
        <v>3</v>
      </c>
      <c r="G188" s="74" t="s">
        <v>223</v>
      </c>
      <c r="H188" s="6"/>
      <c r="I188" s="5"/>
      <c r="J188" s="125">
        <f>J189+J191</f>
        <v>37907</v>
      </c>
      <c r="K188" s="125">
        <f t="shared" ref="K188:R188" si="69">K189+K191</f>
        <v>0</v>
      </c>
      <c r="L188" s="125">
        <f t="shared" si="69"/>
        <v>0</v>
      </c>
      <c r="M188" s="125">
        <f t="shared" si="69"/>
        <v>0</v>
      </c>
      <c r="N188" s="125">
        <f t="shared" si="69"/>
        <v>0</v>
      </c>
      <c r="O188" s="125">
        <f t="shared" si="69"/>
        <v>0</v>
      </c>
      <c r="P188" s="125">
        <f t="shared" si="69"/>
        <v>0</v>
      </c>
      <c r="Q188" s="125">
        <f t="shared" si="69"/>
        <v>0</v>
      </c>
      <c r="R188" s="125">
        <f t="shared" si="69"/>
        <v>0</v>
      </c>
    </row>
    <row r="189" spans="1:18">
      <c r="A189" s="185" t="s">
        <v>18</v>
      </c>
      <c r="B189" s="186"/>
      <c r="C189" s="187"/>
      <c r="D189" s="70">
        <f>D188+1</f>
        <v>100</v>
      </c>
      <c r="E189" s="70">
        <v>7</v>
      </c>
      <c r="F189" s="70">
        <v>3</v>
      </c>
      <c r="G189" s="74" t="s">
        <v>223</v>
      </c>
      <c r="H189" s="72">
        <v>240</v>
      </c>
      <c r="I189" s="79">
        <v>220</v>
      </c>
      <c r="J189" s="124">
        <f>J190</f>
        <v>22916</v>
      </c>
      <c r="K189" s="124">
        <f t="shared" ref="K189:R189" si="70">K190</f>
        <v>0</v>
      </c>
      <c r="L189" s="124">
        <f t="shared" si="70"/>
        <v>0</v>
      </c>
      <c r="M189" s="124">
        <f t="shared" si="70"/>
        <v>0</v>
      </c>
      <c r="N189" s="124">
        <f t="shared" si="70"/>
        <v>0</v>
      </c>
      <c r="O189" s="124">
        <f t="shared" si="70"/>
        <v>0</v>
      </c>
      <c r="P189" s="124">
        <f t="shared" si="70"/>
        <v>0</v>
      </c>
      <c r="Q189" s="124">
        <f t="shared" si="70"/>
        <v>0</v>
      </c>
      <c r="R189" s="124">
        <f t="shared" si="70"/>
        <v>0</v>
      </c>
    </row>
    <row r="190" spans="1:18">
      <c r="A190" s="188" t="s">
        <v>28</v>
      </c>
      <c r="B190" s="189"/>
      <c r="C190" s="190"/>
      <c r="D190" s="77">
        <f>D189+1</f>
        <v>101</v>
      </c>
      <c r="E190" s="77">
        <v>7</v>
      </c>
      <c r="F190" s="77">
        <v>3</v>
      </c>
      <c r="G190" s="78" t="s">
        <v>223</v>
      </c>
      <c r="H190" s="6">
        <v>244</v>
      </c>
      <c r="I190" s="4">
        <v>226</v>
      </c>
      <c r="J190" s="126">
        <f>'фин грам26-28'!F20</f>
        <v>22916</v>
      </c>
      <c r="K190" s="126"/>
      <c r="L190" s="126"/>
      <c r="M190" s="126"/>
      <c r="N190" s="126"/>
      <c r="O190" s="126"/>
      <c r="P190" s="126"/>
      <c r="Q190" s="126"/>
      <c r="R190" s="126"/>
    </row>
    <row r="191" spans="1:18">
      <c r="A191" s="194" t="s">
        <v>30</v>
      </c>
      <c r="B191" s="195"/>
      <c r="C191" s="196"/>
      <c r="D191" s="77">
        <f>D190+1</f>
        <v>102</v>
      </c>
      <c r="E191" s="70">
        <v>7</v>
      </c>
      <c r="F191" s="70">
        <v>3</v>
      </c>
      <c r="G191" s="74" t="s">
        <v>223</v>
      </c>
      <c r="H191" s="72">
        <v>240</v>
      </c>
      <c r="I191" s="79">
        <v>300</v>
      </c>
      <c r="J191" s="124">
        <f>J192+J193</f>
        <v>14991</v>
      </c>
      <c r="K191" s="124">
        <f t="shared" ref="K191:R191" si="71">K192+K193</f>
        <v>0</v>
      </c>
      <c r="L191" s="124">
        <f t="shared" si="71"/>
        <v>0</v>
      </c>
      <c r="M191" s="124">
        <f t="shared" si="71"/>
        <v>0</v>
      </c>
      <c r="N191" s="124">
        <f t="shared" si="71"/>
        <v>0</v>
      </c>
      <c r="O191" s="124">
        <f t="shared" si="71"/>
        <v>0</v>
      </c>
      <c r="P191" s="124">
        <f t="shared" si="71"/>
        <v>0</v>
      </c>
      <c r="Q191" s="124">
        <f t="shared" si="71"/>
        <v>0</v>
      </c>
      <c r="R191" s="124">
        <f t="shared" si="71"/>
        <v>0</v>
      </c>
    </row>
    <row r="192" spans="1:18">
      <c r="A192" s="176" t="s">
        <v>31</v>
      </c>
      <c r="B192" s="177"/>
      <c r="C192" s="178"/>
      <c r="D192" s="77">
        <f t="shared" si="67"/>
        <v>103</v>
      </c>
      <c r="E192" s="77">
        <v>7</v>
      </c>
      <c r="F192" s="77">
        <v>3</v>
      </c>
      <c r="G192" s="78" t="s">
        <v>223</v>
      </c>
      <c r="H192" s="6">
        <v>244</v>
      </c>
      <c r="I192" s="4">
        <v>310</v>
      </c>
      <c r="J192" s="126">
        <f>'фин грам26-28'!F28</f>
        <v>11200</v>
      </c>
      <c r="K192" s="126"/>
      <c r="L192" s="126"/>
      <c r="M192" s="126"/>
      <c r="N192" s="126"/>
      <c r="O192" s="126"/>
      <c r="P192" s="126"/>
      <c r="Q192" s="126"/>
      <c r="R192" s="126"/>
    </row>
    <row r="193" spans="1:18">
      <c r="A193" s="176" t="s">
        <v>32</v>
      </c>
      <c r="B193" s="177"/>
      <c r="C193" s="178"/>
      <c r="D193" s="77">
        <f t="shared" si="67"/>
        <v>104</v>
      </c>
      <c r="E193" s="77">
        <v>7</v>
      </c>
      <c r="F193" s="77">
        <v>3</v>
      </c>
      <c r="G193" s="78" t="s">
        <v>223</v>
      </c>
      <c r="H193" s="6">
        <v>244</v>
      </c>
      <c r="I193" s="4">
        <v>340</v>
      </c>
      <c r="J193" s="126">
        <f>'фин грам26-28'!D36</f>
        <v>3791</v>
      </c>
      <c r="K193" s="126"/>
      <c r="L193" s="126"/>
      <c r="M193" s="126"/>
      <c r="N193" s="126"/>
      <c r="O193" s="126"/>
      <c r="P193" s="126"/>
      <c r="Q193" s="126"/>
      <c r="R193" s="126"/>
    </row>
    <row r="194" spans="1:18" s="160" customFormat="1" ht="10.5">
      <c r="A194" s="164" t="s">
        <v>198</v>
      </c>
      <c r="B194" s="165"/>
      <c r="C194" s="165"/>
      <c r="D194" s="73">
        <f>D193</f>
        <v>104</v>
      </c>
      <c r="E194" s="73">
        <v>7</v>
      </c>
      <c r="F194" s="73">
        <v>3</v>
      </c>
      <c r="G194" s="74" t="s">
        <v>199</v>
      </c>
      <c r="H194" s="75"/>
      <c r="I194" s="76"/>
      <c r="J194" s="125">
        <f>J195</f>
        <v>0</v>
      </c>
      <c r="K194" s="125"/>
      <c r="L194" s="125"/>
      <c r="M194" s="125"/>
      <c r="N194" s="125"/>
      <c r="O194" s="125"/>
      <c r="P194" s="125"/>
      <c r="Q194" s="125"/>
      <c r="R194" s="125"/>
    </row>
    <row r="195" spans="1:18">
      <c r="A195" s="191" t="s">
        <v>30</v>
      </c>
      <c r="B195" s="192"/>
      <c r="C195" s="193"/>
      <c r="D195" s="80">
        <f>D194+1</f>
        <v>105</v>
      </c>
      <c r="E195" s="80">
        <v>7</v>
      </c>
      <c r="F195" s="80">
        <v>3</v>
      </c>
      <c r="G195" s="81" t="s">
        <v>199</v>
      </c>
      <c r="H195" s="82">
        <v>240</v>
      </c>
      <c r="I195" s="161">
        <v>300</v>
      </c>
      <c r="J195" s="128">
        <f>J196</f>
        <v>0</v>
      </c>
      <c r="K195" s="128"/>
      <c r="L195" s="128"/>
      <c r="M195" s="128"/>
      <c r="N195" s="128"/>
      <c r="O195" s="128"/>
      <c r="P195" s="128"/>
      <c r="Q195" s="128"/>
      <c r="R195" s="128"/>
    </row>
    <row r="196" spans="1:18">
      <c r="A196" s="176" t="s">
        <v>32</v>
      </c>
      <c r="B196" s="177"/>
      <c r="C196" s="178"/>
      <c r="D196" s="77">
        <f>D195+1</f>
        <v>106</v>
      </c>
      <c r="E196" s="77">
        <v>7</v>
      </c>
      <c r="F196" s="77">
        <v>3</v>
      </c>
      <c r="G196" s="78" t="s">
        <v>199</v>
      </c>
      <c r="H196" s="6">
        <v>244</v>
      </c>
      <c r="I196" s="4">
        <v>340</v>
      </c>
      <c r="J196" s="126">
        <v>0</v>
      </c>
      <c r="K196" s="126"/>
      <c r="L196" s="126"/>
      <c r="M196" s="126"/>
      <c r="N196" s="126"/>
      <c r="O196" s="126"/>
      <c r="P196" s="126"/>
      <c r="Q196" s="126"/>
      <c r="R196" s="126"/>
    </row>
    <row r="197" spans="1:18" ht="21" customHeight="1">
      <c r="A197" s="179" t="s">
        <v>226</v>
      </c>
      <c r="B197" s="180"/>
      <c r="C197" s="181"/>
      <c r="D197" s="119">
        <f t="shared" ref="D197:D203" si="72">D196+1</f>
        <v>107</v>
      </c>
      <c r="E197" s="119">
        <v>7</v>
      </c>
      <c r="F197" s="119">
        <v>3</v>
      </c>
      <c r="G197" s="120" t="s">
        <v>227</v>
      </c>
      <c r="H197" s="121"/>
      <c r="I197" s="122"/>
      <c r="J197" s="123">
        <f>J198</f>
        <v>0</v>
      </c>
      <c r="K197" s="123">
        <f t="shared" ref="K197:R197" si="73">K198</f>
        <v>0</v>
      </c>
      <c r="L197" s="123">
        <f t="shared" si="73"/>
        <v>0</v>
      </c>
      <c r="M197" s="123">
        <f t="shared" si="73"/>
        <v>37907</v>
      </c>
      <c r="N197" s="123">
        <f t="shared" si="73"/>
        <v>0</v>
      </c>
      <c r="O197" s="123">
        <f t="shared" si="73"/>
        <v>0</v>
      </c>
      <c r="P197" s="123">
        <f t="shared" si="73"/>
        <v>37907</v>
      </c>
      <c r="Q197" s="123">
        <f t="shared" si="73"/>
        <v>0</v>
      </c>
      <c r="R197" s="123">
        <f t="shared" si="73"/>
        <v>0</v>
      </c>
    </row>
    <row r="198" spans="1:18" ht="17.25" customHeight="1">
      <c r="A198" s="182" t="s">
        <v>169</v>
      </c>
      <c r="B198" s="183"/>
      <c r="C198" s="184"/>
      <c r="D198" s="73">
        <f>D197+1</f>
        <v>108</v>
      </c>
      <c r="E198" s="73">
        <v>7</v>
      </c>
      <c r="F198" s="73">
        <v>3</v>
      </c>
      <c r="G198" s="74" t="s">
        <v>234</v>
      </c>
      <c r="H198" s="6"/>
      <c r="I198" s="5"/>
      <c r="J198" s="125">
        <f>J199+J201</f>
        <v>0</v>
      </c>
      <c r="K198" s="125">
        <f t="shared" ref="K198:R198" si="74">K199+K201</f>
        <v>0</v>
      </c>
      <c r="L198" s="125">
        <f t="shared" si="74"/>
        <v>0</v>
      </c>
      <c r="M198" s="125">
        <f t="shared" si="74"/>
        <v>37907</v>
      </c>
      <c r="N198" s="125">
        <f t="shared" si="74"/>
        <v>0</v>
      </c>
      <c r="O198" s="125">
        <f t="shared" si="74"/>
        <v>0</v>
      </c>
      <c r="P198" s="125">
        <f t="shared" si="74"/>
        <v>37907</v>
      </c>
      <c r="Q198" s="125">
        <f t="shared" si="74"/>
        <v>0</v>
      </c>
      <c r="R198" s="125">
        <f t="shared" si="74"/>
        <v>0</v>
      </c>
    </row>
    <row r="199" spans="1:18">
      <c r="A199" s="185" t="s">
        <v>18</v>
      </c>
      <c r="B199" s="186"/>
      <c r="C199" s="187"/>
      <c r="D199" s="70">
        <f>D198+1</f>
        <v>109</v>
      </c>
      <c r="E199" s="70">
        <v>7</v>
      </c>
      <c r="F199" s="70">
        <v>3</v>
      </c>
      <c r="G199" s="74" t="s">
        <v>234</v>
      </c>
      <c r="H199" s="72">
        <v>240</v>
      </c>
      <c r="I199" s="79">
        <v>220</v>
      </c>
      <c r="J199" s="124">
        <f>J200</f>
        <v>0</v>
      </c>
      <c r="K199" s="124">
        <f t="shared" ref="K199:R199" si="75">K200</f>
        <v>0</v>
      </c>
      <c r="L199" s="124">
        <f t="shared" si="75"/>
        <v>0</v>
      </c>
      <c r="M199" s="124">
        <f t="shared" si="75"/>
        <v>22916</v>
      </c>
      <c r="N199" s="124">
        <f t="shared" si="75"/>
        <v>0</v>
      </c>
      <c r="O199" s="124">
        <f t="shared" si="75"/>
        <v>0</v>
      </c>
      <c r="P199" s="124">
        <f t="shared" si="75"/>
        <v>22916</v>
      </c>
      <c r="Q199" s="124">
        <f t="shared" si="75"/>
        <v>0</v>
      </c>
      <c r="R199" s="124">
        <f t="shared" si="75"/>
        <v>0</v>
      </c>
    </row>
    <row r="200" spans="1:18">
      <c r="A200" s="188" t="s">
        <v>28</v>
      </c>
      <c r="B200" s="189"/>
      <c r="C200" s="190"/>
      <c r="D200" s="77">
        <f>D199+1</f>
        <v>110</v>
      </c>
      <c r="E200" s="77">
        <v>7</v>
      </c>
      <c r="F200" s="77">
        <v>3</v>
      </c>
      <c r="G200" s="78" t="s">
        <v>234</v>
      </c>
      <c r="H200" s="6">
        <v>244</v>
      </c>
      <c r="I200" s="4">
        <v>226</v>
      </c>
      <c r="J200" s="126"/>
      <c r="K200" s="126"/>
      <c r="L200" s="126"/>
      <c r="M200" s="126">
        <f>'фин грам26-28'!F20</f>
        <v>22916</v>
      </c>
      <c r="N200" s="126"/>
      <c r="O200" s="126"/>
      <c r="P200" s="126">
        <f>'фин грам26-28'!F20</f>
        <v>22916</v>
      </c>
      <c r="Q200" s="126"/>
      <c r="R200" s="126"/>
    </row>
    <row r="201" spans="1:18">
      <c r="A201" s="194" t="s">
        <v>30</v>
      </c>
      <c r="B201" s="195"/>
      <c r="C201" s="196"/>
      <c r="D201" s="77">
        <f>D200+1</f>
        <v>111</v>
      </c>
      <c r="E201" s="70">
        <v>7</v>
      </c>
      <c r="F201" s="70">
        <v>3</v>
      </c>
      <c r="G201" s="74" t="s">
        <v>234</v>
      </c>
      <c r="H201" s="72">
        <v>240</v>
      </c>
      <c r="I201" s="79">
        <v>300</v>
      </c>
      <c r="J201" s="124">
        <f>J202+J203</f>
        <v>0</v>
      </c>
      <c r="K201" s="124">
        <f t="shared" ref="K201:R201" si="76">K202+K203</f>
        <v>0</v>
      </c>
      <c r="L201" s="124">
        <f t="shared" si="76"/>
        <v>0</v>
      </c>
      <c r="M201" s="124">
        <f t="shared" si="76"/>
        <v>14991</v>
      </c>
      <c r="N201" s="124">
        <f t="shared" si="76"/>
        <v>0</v>
      </c>
      <c r="O201" s="124">
        <f t="shared" si="76"/>
        <v>0</v>
      </c>
      <c r="P201" s="124">
        <f t="shared" si="76"/>
        <v>14991</v>
      </c>
      <c r="Q201" s="124">
        <f t="shared" si="76"/>
        <v>0</v>
      </c>
      <c r="R201" s="124">
        <f t="shared" si="76"/>
        <v>0</v>
      </c>
    </row>
    <row r="202" spans="1:18">
      <c r="A202" s="176" t="s">
        <v>31</v>
      </c>
      <c r="B202" s="177"/>
      <c r="C202" s="178"/>
      <c r="D202" s="77">
        <f t="shared" si="72"/>
        <v>112</v>
      </c>
      <c r="E202" s="77">
        <v>7</v>
      </c>
      <c r="F202" s="77">
        <v>3</v>
      </c>
      <c r="G202" s="78" t="s">
        <v>234</v>
      </c>
      <c r="H202" s="6">
        <v>244</v>
      </c>
      <c r="I202" s="4">
        <v>310</v>
      </c>
      <c r="J202" s="126"/>
      <c r="K202" s="126"/>
      <c r="L202" s="126"/>
      <c r="M202" s="126">
        <f>'фин грам26-28'!F28</f>
        <v>11200</v>
      </c>
      <c r="N202" s="126"/>
      <c r="O202" s="126"/>
      <c r="P202" s="126">
        <f>'фин грам26-28'!F28</f>
        <v>11200</v>
      </c>
      <c r="Q202" s="126"/>
      <c r="R202" s="126"/>
    </row>
    <row r="203" spans="1:18">
      <c r="A203" s="176" t="s">
        <v>32</v>
      </c>
      <c r="B203" s="177"/>
      <c r="C203" s="178"/>
      <c r="D203" s="77">
        <f t="shared" si="72"/>
        <v>113</v>
      </c>
      <c r="E203" s="77">
        <v>7</v>
      </c>
      <c r="F203" s="77">
        <v>3</v>
      </c>
      <c r="G203" s="78" t="s">
        <v>234</v>
      </c>
      <c r="H203" s="6">
        <v>244</v>
      </c>
      <c r="I203" s="4">
        <v>340</v>
      </c>
      <c r="J203" s="126"/>
      <c r="K203" s="126"/>
      <c r="L203" s="126"/>
      <c r="M203" s="126">
        <f>'фин грам26-28'!D36</f>
        <v>3791</v>
      </c>
      <c r="N203" s="126"/>
      <c r="O203" s="126"/>
      <c r="P203" s="126">
        <f>'фин грам26-28'!D36</f>
        <v>3791</v>
      </c>
      <c r="Q203" s="126"/>
      <c r="R203" s="126"/>
    </row>
    <row r="204" spans="1:18" ht="18.75" customHeight="1">
      <c r="A204" s="202" t="s">
        <v>220</v>
      </c>
      <c r="B204" s="203"/>
      <c r="C204" s="204"/>
      <c r="D204" s="16">
        <f t="shared" ref="D204:D213" si="77">D203+1</f>
        <v>114</v>
      </c>
      <c r="E204" s="16">
        <v>7</v>
      </c>
      <c r="F204" s="22">
        <v>5</v>
      </c>
      <c r="G204" s="17"/>
      <c r="H204" s="17"/>
      <c r="I204" s="17"/>
      <c r="J204" s="172">
        <f>J205+J210</f>
        <v>13738</v>
      </c>
      <c r="K204" s="172">
        <f t="shared" ref="K204:R204" si="78">K205+K210</f>
        <v>0</v>
      </c>
      <c r="L204" s="172">
        <f t="shared" si="78"/>
        <v>0</v>
      </c>
      <c r="M204" s="172">
        <f t="shared" si="78"/>
        <v>13738</v>
      </c>
      <c r="N204" s="172">
        <f t="shared" si="78"/>
        <v>0</v>
      </c>
      <c r="O204" s="172">
        <f t="shared" si="78"/>
        <v>0</v>
      </c>
      <c r="P204" s="172">
        <f t="shared" si="78"/>
        <v>13738</v>
      </c>
      <c r="Q204" s="172">
        <f t="shared" si="78"/>
        <v>0</v>
      </c>
      <c r="R204" s="172">
        <f t="shared" si="78"/>
        <v>0</v>
      </c>
    </row>
    <row r="205" spans="1:18" ht="21" customHeight="1">
      <c r="A205" s="179" t="s">
        <v>154</v>
      </c>
      <c r="B205" s="180"/>
      <c r="C205" s="181"/>
      <c r="D205" s="119">
        <f t="shared" si="77"/>
        <v>115</v>
      </c>
      <c r="E205" s="119">
        <v>7</v>
      </c>
      <c r="F205" s="119">
        <v>5</v>
      </c>
      <c r="G205" s="120" t="s">
        <v>98</v>
      </c>
      <c r="H205" s="121"/>
      <c r="I205" s="122"/>
      <c r="J205" s="123">
        <f>J206</f>
        <v>13738</v>
      </c>
      <c r="K205" s="123">
        <f t="shared" ref="K205:Q205" si="79">K206</f>
        <v>0</v>
      </c>
      <c r="L205" s="123">
        <f t="shared" si="79"/>
        <v>0</v>
      </c>
      <c r="M205" s="123">
        <f t="shared" si="79"/>
        <v>0</v>
      </c>
      <c r="N205" s="123">
        <f t="shared" si="79"/>
        <v>0</v>
      </c>
      <c r="O205" s="123">
        <f t="shared" si="79"/>
        <v>0</v>
      </c>
      <c r="P205" s="123">
        <f t="shared" si="79"/>
        <v>0</v>
      </c>
      <c r="Q205" s="123">
        <f t="shared" si="79"/>
        <v>0</v>
      </c>
      <c r="R205" s="123"/>
    </row>
    <row r="206" spans="1:18" ht="17.25" customHeight="1">
      <c r="A206" s="194" t="s">
        <v>99</v>
      </c>
      <c r="B206" s="195"/>
      <c r="C206" s="196"/>
      <c r="D206" s="70">
        <f t="shared" si="77"/>
        <v>116</v>
      </c>
      <c r="E206" s="70">
        <v>7</v>
      </c>
      <c r="F206" s="70">
        <v>5</v>
      </c>
      <c r="G206" s="71" t="s">
        <v>100</v>
      </c>
      <c r="H206" s="6"/>
      <c r="I206" s="5"/>
      <c r="J206" s="124">
        <f>J207+J217</f>
        <v>13738</v>
      </c>
      <c r="K206" s="124">
        <f t="shared" ref="K206:P206" si="80">K207</f>
        <v>0</v>
      </c>
      <c r="L206" s="124">
        <f t="shared" si="80"/>
        <v>0</v>
      </c>
      <c r="M206" s="124">
        <f t="shared" si="80"/>
        <v>0</v>
      </c>
      <c r="N206" s="124"/>
      <c r="O206" s="124"/>
      <c r="P206" s="124">
        <f t="shared" si="80"/>
        <v>0</v>
      </c>
      <c r="Q206" s="124"/>
      <c r="R206" s="124"/>
    </row>
    <row r="207" spans="1:18" ht="30.75" customHeight="1">
      <c r="A207" s="182" t="s">
        <v>61</v>
      </c>
      <c r="B207" s="183"/>
      <c r="C207" s="184"/>
      <c r="D207" s="73">
        <f t="shared" si="77"/>
        <v>117</v>
      </c>
      <c r="E207" s="73">
        <v>7</v>
      </c>
      <c r="F207" s="73">
        <v>5</v>
      </c>
      <c r="G207" s="74" t="s">
        <v>101</v>
      </c>
      <c r="H207" s="6"/>
      <c r="I207" s="5"/>
      <c r="J207" s="125">
        <f>J208</f>
        <v>13738</v>
      </c>
      <c r="K207" s="125"/>
      <c r="L207" s="125"/>
      <c r="M207" s="125">
        <f>M208</f>
        <v>0</v>
      </c>
      <c r="N207" s="125"/>
      <c r="O207" s="125"/>
      <c r="P207" s="125">
        <f>P208</f>
        <v>0</v>
      </c>
      <c r="Q207" s="125"/>
      <c r="R207" s="125"/>
    </row>
    <row r="208" spans="1:18">
      <c r="A208" s="185" t="s">
        <v>18</v>
      </c>
      <c r="B208" s="186"/>
      <c r="C208" s="187"/>
      <c r="D208" s="70">
        <f t="shared" si="77"/>
        <v>118</v>
      </c>
      <c r="E208" s="70">
        <v>7</v>
      </c>
      <c r="F208" s="70">
        <v>5</v>
      </c>
      <c r="G208" s="74" t="s">
        <v>101</v>
      </c>
      <c r="H208" s="72">
        <v>240</v>
      </c>
      <c r="I208" s="79">
        <v>220</v>
      </c>
      <c r="J208" s="124">
        <f>J209</f>
        <v>13738</v>
      </c>
      <c r="K208" s="124"/>
      <c r="L208" s="124"/>
      <c r="M208" s="124">
        <f>M209</f>
        <v>0</v>
      </c>
      <c r="N208" s="124"/>
      <c r="O208" s="124"/>
      <c r="P208" s="124">
        <f>P209</f>
        <v>0</v>
      </c>
      <c r="Q208" s="124"/>
      <c r="R208" s="124"/>
    </row>
    <row r="209" spans="1:18">
      <c r="A209" s="188" t="s">
        <v>28</v>
      </c>
      <c r="B209" s="189"/>
      <c r="C209" s="190"/>
      <c r="D209" s="77">
        <f t="shared" si="77"/>
        <v>119</v>
      </c>
      <c r="E209" s="77">
        <v>7</v>
      </c>
      <c r="F209" s="77">
        <v>5</v>
      </c>
      <c r="G209" s="78" t="s">
        <v>101</v>
      </c>
      <c r="H209" s="6">
        <v>244</v>
      </c>
      <c r="I209" s="4">
        <v>226</v>
      </c>
      <c r="J209" s="126">
        <f>'обучен 26-28'!G20</f>
        <v>13738</v>
      </c>
      <c r="K209" s="126"/>
      <c r="L209" s="126"/>
      <c r="M209" s="126"/>
      <c r="N209" s="126"/>
      <c r="O209" s="126"/>
      <c r="P209" s="126"/>
      <c r="Q209" s="126"/>
      <c r="R209" s="126"/>
    </row>
    <row r="210" spans="1:18" ht="21" customHeight="1">
      <c r="A210" s="179" t="s">
        <v>226</v>
      </c>
      <c r="B210" s="180"/>
      <c r="C210" s="181"/>
      <c r="D210" s="119">
        <f t="shared" si="77"/>
        <v>120</v>
      </c>
      <c r="E210" s="119">
        <v>7</v>
      </c>
      <c r="F210" s="119">
        <v>5</v>
      </c>
      <c r="G210" s="120" t="s">
        <v>227</v>
      </c>
      <c r="H210" s="121"/>
      <c r="I210" s="122"/>
      <c r="J210" s="123">
        <f>J211</f>
        <v>0</v>
      </c>
      <c r="K210" s="123"/>
      <c r="L210" s="123"/>
      <c r="M210" s="123">
        <f>M211</f>
        <v>13738</v>
      </c>
      <c r="N210" s="123">
        <f>N211</f>
        <v>0</v>
      </c>
      <c r="O210" s="123">
        <f>O211</f>
        <v>0</v>
      </c>
      <c r="P210" s="123">
        <f>P211</f>
        <v>13738</v>
      </c>
      <c r="Q210" s="123"/>
      <c r="R210" s="123"/>
    </row>
    <row r="211" spans="1:18" ht="30.75" customHeight="1">
      <c r="A211" s="182" t="s">
        <v>61</v>
      </c>
      <c r="B211" s="183"/>
      <c r="C211" s="184"/>
      <c r="D211" s="73">
        <f t="shared" si="77"/>
        <v>121</v>
      </c>
      <c r="E211" s="73">
        <v>7</v>
      </c>
      <c r="F211" s="73">
        <v>5</v>
      </c>
      <c r="G211" s="74" t="s">
        <v>228</v>
      </c>
      <c r="H211" s="6"/>
      <c r="I211" s="5"/>
      <c r="J211" s="125">
        <f>J212</f>
        <v>0</v>
      </c>
      <c r="K211" s="125"/>
      <c r="L211" s="125"/>
      <c r="M211" s="125">
        <f>M212</f>
        <v>13738</v>
      </c>
      <c r="N211" s="125"/>
      <c r="O211" s="125"/>
      <c r="P211" s="125">
        <f>P212</f>
        <v>13738</v>
      </c>
      <c r="Q211" s="125"/>
      <c r="R211" s="125"/>
    </row>
    <row r="212" spans="1:18">
      <c r="A212" s="185" t="s">
        <v>18</v>
      </c>
      <c r="B212" s="186"/>
      <c r="C212" s="187"/>
      <c r="D212" s="70">
        <f t="shared" si="77"/>
        <v>122</v>
      </c>
      <c r="E212" s="70">
        <v>7</v>
      </c>
      <c r="F212" s="70">
        <v>5</v>
      </c>
      <c r="G212" s="74" t="s">
        <v>228</v>
      </c>
      <c r="H212" s="72">
        <v>240</v>
      </c>
      <c r="I212" s="79">
        <v>220</v>
      </c>
      <c r="J212" s="124">
        <f>J213</f>
        <v>0</v>
      </c>
      <c r="K212" s="124"/>
      <c r="L212" s="124"/>
      <c r="M212" s="124">
        <f>M213</f>
        <v>13738</v>
      </c>
      <c r="N212" s="124"/>
      <c r="O212" s="124"/>
      <c r="P212" s="124">
        <f>P213</f>
        <v>13738</v>
      </c>
      <c r="Q212" s="124"/>
      <c r="R212" s="124"/>
    </row>
    <row r="213" spans="1:18">
      <c r="A213" s="188" t="s">
        <v>28</v>
      </c>
      <c r="B213" s="189"/>
      <c r="C213" s="190"/>
      <c r="D213" s="77">
        <f t="shared" si="77"/>
        <v>123</v>
      </c>
      <c r="E213" s="77">
        <v>7</v>
      </c>
      <c r="F213" s="77">
        <v>5</v>
      </c>
      <c r="G213" s="78" t="s">
        <v>228</v>
      </c>
      <c r="H213" s="6">
        <v>244</v>
      </c>
      <c r="I213" s="4">
        <v>226</v>
      </c>
      <c r="J213" s="126"/>
      <c r="K213" s="126"/>
      <c r="L213" s="126"/>
      <c r="M213" s="126">
        <f>'обучен 26-28'!G20</f>
        <v>13738</v>
      </c>
      <c r="N213" s="126"/>
      <c r="O213" s="126"/>
      <c r="P213" s="126">
        <f>'обучен 26-28'!G20</f>
        <v>13738</v>
      </c>
      <c r="Q213" s="126"/>
      <c r="R213" s="126"/>
    </row>
    <row r="214" spans="1:18">
      <c r="C214" s="87" t="s">
        <v>136</v>
      </c>
      <c r="E214" s="113"/>
      <c r="F214" s="113"/>
      <c r="G214" s="113"/>
      <c r="H214" s="113"/>
      <c r="I214" s="113"/>
      <c r="J214" s="129">
        <f>J89</f>
        <v>11715826</v>
      </c>
      <c r="K214" s="115" t="s">
        <v>137</v>
      </c>
      <c r="L214" s="115" t="s">
        <v>137</v>
      </c>
      <c r="M214" s="129">
        <f>M89</f>
        <v>11221574</v>
      </c>
      <c r="N214" s="115" t="s">
        <v>137</v>
      </c>
      <c r="O214" s="115" t="s">
        <v>137</v>
      </c>
      <c r="P214" s="129">
        <f>P89</f>
        <v>11269859</v>
      </c>
      <c r="Q214" s="115" t="s">
        <v>137</v>
      </c>
      <c r="R214" s="115" t="s">
        <v>137</v>
      </c>
    </row>
    <row r="215" spans="1:18">
      <c r="I215" s="87" t="s">
        <v>138</v>
      </c>
      <c r="J215" s="129">
        <f>J214</f>
        <v>11715826</v>
      </c>
      <c r="K215" s="115" t="s">
        <v>137</v>
      </c>
      <c r="L215" s="115" t="s">
        <v>137</v>
      </c>
      <c r="M215" s="129">
        <f>M214</f>
        <v>11221574</v>
      </c>
      <c r="N215" s="115" t="s">
        <v>137</v>
      </c>
      <c r="O215" s="115" t="s">
        <v>137</v>
      </c>
      <c r="P215" s="129">
        <f>P214</f>
        <v>11269859</v>
      </c>
      <c r="Q215" s="115" t="s">
        <v>137</v>
      </c>
      <c r="R215" s="115" t="s">
        <v>137</v>
      </c>
    </row>
    <row r="216" spans="1:18">
      <c r="J216" s="130"/>
      <c r="M216" s="130"/>
      <c r="P216" s="130"/>
    </row>
    <row r="217" spans="1:18" ht="15" customHeight="1">
      <c r="J217" s="130"/>
      <c r="M217" s="130"/>
      <c r="P217" s="130"/>
    </row>
    <row r="218" spans="1:18" ht="15" customHeight="1">
      <c r="A218" s="87" t="s">
        <v>142</v>
      </c>
      <c r="J218" s="130"/>
      <c r="M218" s="130"/>
      <c r="P218" s="130"/>
    </row>
    <row r="219" spans="1:18" ht="15" customHeight="1">
      <c r="A219" s="87" t="s">
        <v>143</v>
      </c>
      <c r="D219" s="131" t="s">
        <v>178</v>
      </c>
      <c r="E219" s="100"/>
      <c r="F219" s="100"/>
      <c r="H219" s="100"/>
      <c r="I219" s="100"/>
      <c r="J219" s="100"/>
      <c r="L219" s="131" t="s">
        <v>150</v>
      </c>
      <c r="M219" s="100"/>
      <c r="N219" s="100"/>
      <c r="O219" s="100"/>
    </row>
    <row r="220" spans="1:18" ht="15" customHeight="1">
      <c r="D220" s="200" t="s">
        <v>144</v>
      </c>
      <c r="E220" s="200"/>
      <c r="F220" s="200"/>
      <c r="H220" s="201" t="s">
        <v>116</v>
      </c>
      <c r="I220" s="201"/>
      <c r="J220" s="201"/>
      <c r="L220" s="201" t="s">
        <v>145</v>
      </c>
      <c r="M220" s="201"/>
      <c r="N220" s="201"/>
      <c r="O220" s="201"/>
    </row>
    <row r="221" spans="1:18" ht="15" customHeight="1"/>
    <row r="222" spans="1:18" ht="15" customHeight="1"/>
    <row r="223" spans="1:18" ht="15" customHeight="1">
      <c r="A223" s="87" t="s">
        <v>146</v>
      </c>
      <c r="D223" s="131" t="s">
        <v>200</v>
      </c>
      <c r="E223" s="100"/>
      <c r="F223" s="100"/>
      <c r="H223" s="100"/>
      <c r="I223" s="100"/>
      <c r="J223" s="100"/>
      <c r="L223" s="131" t="s">
        <v>193</v>
      </c>
      <c r="M223" s="100"/>
      <c r="N223" s="100"/>
      <c r="O223" s="100"/>
    </row>
    <row r="224" spans="1:18" ht="15" customHeight="1">
      <c r="D224" s="200" t="s">
        <v>144</v>
      </c>
      <c r="E224" s="200"/>
      <c r="F224" s="200"/>
      <c r="H224" s="201" t="s">
        <v>116</v>
      </c>
      <c r="I224" s="201"/>
      <c r="J224" s="201"/>
      <c r="L224" s="201" t="s">
        <v>145</v>
      </c>
      <c r="M224" s="201"/>
      <c r="N224" s="201"/>
      <c r="O224" s="201"/>
    </row>
    <row r="225" spans="1:16" ht="15" customHeight="1"/>
    <row r="226" spans="1:16" ht="15" customHeight="1">
      <c r="A226" s="93" t="s">
        <v>118</v>
      </c>
      <c r="B226" s="94"/>
      <c r="C226" s="95"/>
      <c r="D226" s="95" t="s">
        <v>119</v>
      </c>
      <c r="J226" s="116"/>
      <c r="M226" s="116"/>
      <c r="P226" s="130"/>
    </row>
    <row r="227" spans="1:16" ht="15" customHeight="1">
      <c r="J227" s="130"/>
      <c r="M227" s="130"/>
      <c r="P227" s="130"/>
    </row>
    <row r="228" spans="1:16" ht="15" customHeight="1"/>
    <row r="229" spans="1:16" ht="15" customHeight="1"/>
    <row r="230" spans="1:16" ht="15" customHeight="1"/>
    <row r="231" spans="1:16" ht="15" customHeight="1"/>
    <row r="232" spans="1:16" ht="15" customHeight="1"/>
    <row r="233" spans="1:16" ht="15" customHeight="1"/>
    <row r="234" spans="1:16" ht="15" customHeight="1"/>
    <row r="235" spans="1:16" ht="15" customHeight="1"/>
    <row r="236" spans="1:16" ht="15" customHeight="1"/>
    <row r="237" spans="1:16" ht="15" customHeight="1"/>
    <row r="238" spans="1:16" ht="15" customHeight="1"/>
    <row r="239" spans="1:16" ht="15" customHeight="1"/>
    <row r="240" spans="1:16" ht="15" customHeight="1"/>
    <row r="241" ht="15" customHeight="1"/>
    <row r="242" ht="15" customHeight="1"/>
    <row r="243" ht="15" customHeight="1"/>
    <row r="244" ht="15" customHeight="1"/>
    <row r="245" ht="15" customHeight="1"/>
  </sheetData>
  <mergeCells count="171">
    <mergeCell ref="A143:C143"/>
    <mergeCell ref="A146:C146"/>
    <mergeCell ref="A147:C147"/>
    <mergeCell ref="A193:C193"/>
    <mergeCell ref="A130:C130"/>
    <mergeCell ref="A131:C131"/>
    <mergeCell ref="A134:C134"/>
    <mergeCell ref="A152:C152"/>
    <mergeCell ref="A153:C153"/>
    <mergeCell ref="A189:C189"/>
    <mergeCell ref="A185:C185"/>
    <mergeCell ref="A186:C186"/>
    <mergeCell ref="A139:C139"/>
    <mergeCell ref="A142:C142"/>
    <mergeCell ref="M20:N20"/>
    <mergeCell ref="I2:N2"/>
    <mergeCell ref="I4:N4"/>
    <mergeCell ref="I6:N6"/>
    <mergeCell ref="I8:N8"/>
    <mergeCell ref="L10:N10"/>
    <mergeCell ref="I11:K11"/>
    <mergeCell ref="M24:N24"/>
    <mergeCell ref="A100:C100"/>
    <mergeCell ref="A101:C101"/>
    <mergeCell ref="L11:N11"/>
    <mergeCell ref="A17:J17"/>
    <mergeCell ref="M17:N17"/>
    <mergeCell ref="A18:J18"/>
    <mergeCell ref="M18:N18"/>
    <mergeCell ref="A19:J19"/>
    <mergeCell ref="M19:N19"/>
    <mergeCell ref="C31:C32"/>
    <mergeCell ref="D31:D32"/>
    <mergeCell ref="E31:E32"/>
    <mergeCell ref="G31:I31"/>
    <mergeCell ref="J31:L31"/>
    <mergeCell ref="M21:N21"/>
    <mergeCell ref="E22:J22"/>
    <mergeCell ref="M22:N22"/>
    <mergeCell ref="F23:J23"/>
    <mergeCell ref="M23:N23"/>
    <mergeCell ref="I85:I87"/>
    <mergeCell ref="J85:R85"/>
    <mergeCell ref="E86:E87"/>
    <mergeCell ref="F86:F87"/>
    <mergeCell ref="G86:G87"/>
    <mergeCell ref="A28:N28"/>
    <mergeCell ref="B30:E30"/>
    <mergeCell ref="F30:F32"/>
    <mergeCell ref="G30:O30"/>
    <mergeCell ref="B31:B32"/>
    <mergeCell ref="J86:L86"/>
    <mergeCell ref="M86:O86"/>
    <mergeCell ref="P86:R86"/>
    <mergeCell ref="A88:C88"/>
    <mergeCell ref="A89:C89"/>
    <mergeCell ref="M31:O31"/>
    <mergeCell ref="A83:R83"/>
    <mergeCell ref="A85:C87"/>
    <mergeCell ref="D85:D87"/>
    <mergeCell ref="E85:H85"/>
    <mergeCell ref="A111:C111"/>
    <mergeCell ref="A106:C106"/>
    <mergeCell ref="A107:C107"/>
    <mergeCell ref="A108:C108"/>
    <mergeCell ref="A109:C109"/>
    <mergeCell ref="H86:H87"/>
    <mergeCell ref="A105:C105"/>
    <mergeCell ref="A90:C90"/>
    <mergeCell ref="A91:C91"/>
    <mergeCell ref="A92:C92"/>
    <mergeCell ref="A93:C93"/>
    <mergeCell ref="A94:C94"/>
    <mergeCell ref="A95:C95"/>
    <mergeCell ref="A96:C96"/>
    <mergeCell ref="A97:C97"/>
    <mergeCell ref="A102:C102"/>
    <mergeCell ref="A103:C103"/>
    <mergeCell ref="A104:C104"/>
    <mergeCell ref="A98:C98"/>
    <mergeCell ref="A99:C99"/>
    <mergeCell ref="A118:C118"/>
    <mergeCell ref="A121:C121"/>
    <mergeCell ref="A122:C122"/>
    <mergeCell ref="A119:C119"/>
    <mergeCell ref="A120:C120"/>
    <mergeCell ref="A112:C112"/>
    <mergeCell ref="A115:C115"/>
    <mergeCell ref="A113:C113"/>
    <mergeCell ref="A114:C114"/>
    <mergeCell ref="A123:C123"/>
    <mergeCell ref="A124:C124"/>
    <mergeCell ref="A128:C128"/>
    <mergeCell ref="A129:C129"/>
    <mergeCell ref="A126:C126"/>
    <mergeCell ref="A110:C110"/>
    <mergeCell ref="A127:C127"/>
    <mergeCell ref="A125:C125"/>
    <mergeCell ref="A116:C116"/>
    <mergeCell ref="A117:C117"/>
    <mergeCell ref="A138:C138"/>
    <mergeCell ref="A132:C132"/>
    <mergeCell ref="A133:C133"/>
    <mergeCell ref="A204:C204"/>
    <mergeCell ref="A135:C135"/>
    <mergeCell ref="A136:C136"/>
    <mergeCell ref="A137:C137"/>
    <mergeCell ref="A187:C187"/>
    <mergeCell ref="A188:C188"/>
    <mergeCell ref="A190:C190"/>
    <mergeCell ref="D220:F220"/>
    <mergeCell ref="H220:J220"/>
    <mergeCell ref="L220:O220"/>
    <mergeCell ref="D224:F224"/>
    <mergeCell ref="H224:J224"/>
    <mergeCell ref="L224:O224"/>
    <mergeCell ref="A209:C209"/>
    <mergeCell ref="A148:C148"/>
    <mergeCell ref="A149:C149"/>
    <mergeCell ref="A150:C150"/>
    <mergeCell ref="A151:C151"/>
    <mergeCell ref="A201:C201"/>
    <mergeCell ref="A191:C191"/>
    <mergeCell ref="A192:C192"/>
    <mergeCell ref="A195:C195"/>
    <mergeCell ref="A196:C196"/>
    <mergeCell ref="A154:C154"/>
    <mergeCell ref="A155:C155"/>
    <mergeCell ref="A156:C156"/>
    <mergeCell ref="A157:C157"/>
    <mergeCell ref="A199:C199"/>
    <mergeCell ref="A200:C200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98:C198"/>
    <mergeCell ref="A213:C213"/>
    <mergeCell ref="A205:C205"/>
    <mergeCell ref="A206:C206"/>
    <mergeCell ref="A207:C207"/>
    <mergeCell ref="A208:C208"/>
    <mergeCell ref="A168:C168"/>
    <mergeCell ref="A169:C169"/>
    <mergeCell ref="A170:C170"/>
    <mergeCell ref="A171:C171"/>
    <mergeCell ref="A172:C172"/>
    <mergeCell ref="A173:C173"/>
    <mergeCell ref="A197:C197"/>
    <mergeCell ref="A174:C174"/>
    <mergeCell ref="A175:C175"/>
    <mergeCell ref="A176:C176"/>
    <mergeCell ref="A177:C177"/>
    <mergeCell ref="A178:C178"/>
    <mergeCell ref="A179:C179"/>
    <mergeCell ref="A202:C202"/>
    <mergeCell ref="A203:C203"/>
    <mergeCell ref="A210:C210"/>
    <mergeCell ref="A211:C211"/>
    <mergeCell ref="A212:C212"/>
    <mergeCell ref="A180:C180"/>
    <mergeCell ref="A181:C181"/>
    <mergeCell ref="A182:C182"/>
    <mergeCell ref="A183:C183"/>
    <mergeCell ref="A184:C184"/>
  </mergeCells>
  <pageMargins left="0.39370078740157483" right="0" top="0.39370078740157483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B1:J70"/>
  <sheetViews>
    <sheetView showGridLines="0" topLeftCell="A34" zoomScaleNormal="100" workbookViewId="0">
      <selection activeCell="I54" sqref="I54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8.42578125" style="7" customWidth="1"/>
    <col min="7" max="7" width="11.140625" style="7" customWidth="1"/>
    <col min="8" max="8" width="10.85546875" style="7" bestFit="1" customWidth="1"/>
    <col min="9" max="9" width="11.85546875" style="7" bestFit="1" customWidth="1"/>
    <col min="10" max="10" width="9.7109375" style="7" bestFit="1" customWidth="1"/>
    <col min="11" max="16384" width="9.140625" style="7"/>
  </cols>
  <sheetData>
    <row r="1" spans="2:10">
      <c r="D1" s="243" t="s">
        <v>83</v>
      </c>
      <c r="E1" s="243"/>
      <c r="F1" s="243"/>
      <c r="G1" s="243"/>
    </row>
    <row r="2" spans="2:10" ht="39" customHeight="1">
      <c r="D2" s="249" t="s">
        <v>158</v>
      </c>
      <c r="E2" s="249"/>
      <c r="F2" s="249"/>
      <c r="G2" s="249"/>
    </row>
    <row r="3" spans="2:10" ht="27" customHeight="1">
      <c r="E3" s="7" t="s">
        <v>111</v>
      </c>
    </row>
    <row r="6" spans="2:10" ht="5.25" customHeight="1"/>
    <row r="7" spans="2:10">
      <c r="B7" s="243" t="s">
        <v>33</v>
      </c>
      <c r="C7" s="243"/>
      <c r="D7" s="243"/>
    </row>
    <row r="8" spans="2:10" ht="34.5" customHeight="1">
      <c r="B8" s="249" t="s">
        <v>235</v>
      </c>
      <c r="C8" s="249"/>
      <c r="D8" s="249"/>
      <c r="E8" s="249"/>
    </row>
    <row r="9" spans="2:10" ht="6.75" customHeight="1"/>
    <row r="10" spans="2:10">
      <c r="B10" s="250" t="s">
        <v>34</v>
      </c>
      <c r="C10" s="250"/>
      <c r="D10" s="250"/>
    </row>
    <row r="11" spans="2:10" ht="13.5" customHeight="1"/>
    <row r="12" spans="2:10" ht="23.25" customHeight="1">
      <c r="B12" s="10" t="s">
        <v>35</v>
      </c>
      <c r="C12" s="11" t="s">
        <v>36</v>
      </c>
      <c r="D12" s="248" t="s">
        <v>37</v>
      </c>
      <c r="E12" s="248"/>
    </row>
    <row r="13" spans="2:10">
      <c r="B13" s="13">
        <v>1</v>
      </c>
      <c r="C13" s="9">
        <v>2</v>
      </c>
      <c r="D13" s="247">
        <v>3</v>
      </c>
      <c r="E13" s="247"/>
    </row>
    <row r="14" spans="2:10" ht="12.75" customHeight="1">
      <c r="B14" s="13">
        <v>1</v>
      </c>
      <c r="C14" s="9" t="s">
        <v>15</v>
      </c>
      <c r="D14" s="245">
        <f>D16</f>
        <v>813658</v>
      </c>
      <c r="E14" s="245"/>
      <c r="J14" s="56"/>
    </row>
    <row r="15" spans="2:10" ht="12.75" customHeight="1">
      <c r="B15" s="13"/>
      <c r="C15" s="26" t="s">
        <v>38</v>
      </c>
      <c r="D15" s="246"/>
      <c r="E15" s="246"/>
    </row>
    <row r="16" spans="2:10" ht="12.75" customHeight="1">
      <c r="B16" s="13"/>
      <c r="C16" s="26" t="s">
        <v>39</v>
      </c>
      <c r="D16" s="255">
        <v>813658</v>
      </c>
      <c r="E16" s="255"/>
    </row>
    <row r="17" spans="2:7" ht="12.75" customHeight="1">
      <c r="B17" s="13"/>
      <c r="C17" s="39"/>
      <c r="D17" s="252"/>
      <c r="E17" s="252"/>
    </row>
    <row r="18" spans="2:7" ht="12.75" customHeight="1">
      <c r="B18" s="13"/>
      <c r="C18" s="39"/>
      <c r="D18" s="252"/>
      <c r="E18" s="252"/>
    </row>
    <row r="21" spans="2:7" hidden="1" outlineLevel="1">
      <c r="B21" s="250" t="s">
        <v>40</v>
      </c>
      <c r="C21" s="250"/>
      <c r="D21" s="250"/>
    </row>
    <row r="22" spans="2:7" hidden="1" outlineLevel="1"/>
    <row r="23" spans="2:7" ht="57" hidden="1" customHeight="1" outlineLevel="1">
      <c r="B23" s="10" t="s">
        <v>35</v>
      </c>
      <c r="C23" s="34" t="s">
        <v>36</v>
      </c>
      <c r="D23" s="10" t="s">
        <v>41</v>
      </c>
      <c r="E23" s="10" t="s">
        <v>42</v>
      </c>
      <c r="F23" s="10" t="s">
        <v>43</v>
      </c>
      <c r="G23" s="11" t="s">
        <v>69</v>
      </c>
    </row>
    <row r="24" spans="2:7" hidden="1" outlineLevel="1">
      <c r="B24" s="9">
        <v>1</v>
      </c>
      <c r="C24" s="29">
        <v>2</v>
      </c>
      <c r="D24" s="9">
        <v>3</v>
      </c>
      <c r="E24" s="31">
        <v>4</v>
      </c>
      <c r="F24" s="11">
        <v>5</v>
      </c>
      <c r="G24" s="31">
        <v>6</v>
      </c>
    </row>
    <row r="25" spans="2:7" ht="13.5" hidden="1" customHeight="1" outlineLevel="1">
      <c r="B25" s="13">
        <v>1</v>
      </c>
      <c r="C25" s="26" t="s">
        <v>90</v>
      </c>
      <c r="D25" s="9"/>
      <c r="E25" s="20"/>
      <c r="F25" s="10"/>
      <c r="G25" s="20">
        <f>G26</f>
        <v>0</v>
      </c>
    </row>
    <row r="26" spans="2:7" ht="11.25" hidden="1" customHeight="1" outlineLevel="1">
      <c r="B26" s="13"/>
      <c r="C26" s="26" t="s">
        <v>91</v>
      </c>
      <c r="D26" s="9">
        <v>3</v>
      </c>
      <c r="E26" s="31">
        <v>5</v>
      </c>
      <c r="F26" s="9">
        <v>150</v>
      </c>
      <c r="G26" s="20"/>
    </row>
    <row r="27" spans="2:7" s="62" customFormat="1" ht="12.75" hidden="1" customHeight="1" outlineLevel="1">
      <c r="B27" s="60"/>
      <c r="C27" s="35" t="s">
        <v>1</v>
      </c>
      <c r="D27" s="23"/>
      <c r="E27" s="54"/>
      <c r="F27" s="61"/>
      <c r="G27" s="54">
        <f>G25</f>
        <v>0</v>
      </c>
    </row>
    <row r="28" spans="2:7" collapsed="1">
      <c r="B28" s="12"/>
      <c r="C28" s="12"/>
      <c r="D28" s="12"/>
    </row>
    <row r="29" spans="2:7" ht="12.75" customHeight="1">
      <c r="B29" s="253" t="s">
        <v>73</v>
      </c>
      <c r="C29" s="253"/>
      <c r="D29" s="253"/>
      <c r="E29" s="253"/>
      <c r="F29" s="253"/>
      <c r="G29" s="253"/>
    </row>
    <row r="30" spans="2:7" ht="25.5" customHeight="1">
      <c r="B30" s="12"/>
      <c r="C30" s="12"/>
      <c r="D30" s="12"/>
    </row>
    <row r="31" spans="2:7" ht="21.75" customHeight="1">
      <c r="B31" s="10" t="s">
        <v>35</v>
      </c>
      <c r="C31" s="11" t="s">
        <v>36</v>
      </c>
      <c r="D31" s="248" t="s">
        <v>37</v>
      </c>
      <c r="E31" s="248"/>
    </row>
    <row r="32" spans="2:7">
      <c r="B32" s="11">
        <v>1</v>
      </c>
      <c r="C32" s="11">
        <v>2</v>
      </c>
      <c r="D32" s="248">
        <v>3</v>
      </c>
      <c r="E32" s="248"/>
    </row>
    <row r="33" spans="2:7" ht="18" customHeight="1">
      <c r="B33" s="13">
        <v>1</v>
      </c>
      <c r="C33" s="26" t="s">
        <v>44</v>
      </c>
      <c r="D33" s="245">
        <f>D35</f>
        <v>245713</v>
      </c>
      <c r="E33" s="245"/>
      <c r="F33" s="19"/>
    </row>
    <row r="34" spans="2:7" ht="12.75" customHeight="1">
      <c r="B34" s="13"/>
      <c r="C34" s="30" t="s">
        <v>45</v>
      </c>
      <c r="D34" s="244"/>
      <c r="E34" s="244"/>
      <c r="F34" s="19"/>
    </row>
    <row r="35" spans="2:7" ht="12.75" customHeight="1">
      <c r="B35" s="13"/>
      <c r="C35" s="30" t="s">
        <v>48</v>
      </c>
      <c r="D35" s="255">
        <v>245713</v>
      </c>
      <c r="E35" s="255"/>
      <c r="F35" s="19"/>
    </row>
    <row r="36" spans="2:7" ht="12.75" hidden="1" customHeight="1">
      <c r="B36" s="13"/>
      <c r="C36" s="26" t="s">
        <v>46</v>
      </c>
      <c r="D36" s="247">
        <v>24905</v>
      </c>
      <c r="E36" s="247"/>
      <c r="F36" s="19"/>
    </row>
    <row r="37" spans="2:7" ht="12.75" hidden="1" customHeight="1">
      <c r="B37" s="13"/>
      <c r="C37" s="26" t="s">
        <v>47</v>
      </c>
      <c r="D37" s="247">
        <v>217722</v>
      </c>
      <c r="E37" s="247"/>
    </row>
    <row r="38" spans="2:7" ht="12.75" customHeight="1">
      <c r="B38" s="14"/>
      <c r="C38" s="15"/>
      <c r="D38" s="8"/>
      <c r="E38" s="8"/>
    </row>
    <row r="39" spans="2:7" ht="12.75" customHeight="1">
      <c r="B39" s="14"/>
      <c r="C39" s="15"/>
      <c r="D39" s="8"/>
      <c r="E39" s="8"/>
    </row>
    <row r="40" spans="2:7" ht="12.75" customHeight="1">
      <c r="B40" s="250" t="s">
        <v>49</v>
      </c>
      <c r="C40" s="250"/>
      <c r="D40" s="250"/>
      <c r="E40" s="250"/>
      <c r="F40" s="250"/>
    </row>
    <row r="41" spans="2:7" ht="12.75" customHeight="1">
      <c r="B41" s="14"/>
      <c r="C41" s="15"/>
      <c r="D41" s="8"/>
      <c r="E41" s="8"/>
    </row>
    <row r="42" spans="2:7" ht="12.75" customHeight="1">
      <c r="B42" s="10" t="s">
        <v>35</v>
      </c>
      <c r="C42" s="34" t="s">
        <v>36</v>
      </c>
      <c r="D42" s="11" t="s">
        <v>67</v>
      </c>
      <c r="E42" s="20" t="s">
        <v>71</v>
      </c>
      <c r="F42" s="11" t="s">
        <v>68</v>
      </c>
      <c r="G42" s="10" t="s">
        <v>70</v>
      </c>
    </row>
    <row r="43" spans="2:7" ht="12.75" customHeight="1">
      <c r="B43" s="9">
        <v>1</v>
      </c>
      <c r="C43" s="29">
        <v>2</v>
      </c>
      <c r="D43" s="9">
        <v>3</v>
      </c>
      <c r="E43" s="20"/>
      <c r="F43" s="31">
        <v>4</v>
      </c>
      <c r="G43" s="31">
        <v>5</v>
      </c>
    </row>
    <row r="44" spans="2:7" ht="38.25" customHeight="1">
      <c r="B44" s="64">
        <v>1</v>
      </c>
      <c r="C44" s="65" t="s">
        <v>50</v>
      </c>
      <c r="D44" s="66"/>
      <c r="E44" s="20"/>
      <c r="F44" s="66"/>
      <c r="G44" s="83">
        <f>G45</f>
        <v>0</v>
      </c>
    </row>
    <row r="45" spans="2:7" ht="12.75" customHeight="1">
      <c r="B45" s="20"/>
      <c r="C45" s="36" t="s">
        <v>65</v>
      </c>
      <c r="D45" s="31"/>
      <c r="E45" s="31"/>
      <c r="F45" s="31"/>
      <c r="G45" s="84"/>
    </row>
    <row r="46" spans="2:7" ht="21" customHeight="1">
      <c r="B46" s="64">
        <v>2</v>
      </c>
      <c r="C46" s="65" t="s">
        <v>51</v>
      </c>
      <c r="D46" s="66"/>
      <c r="E46" s="66"/>
      <c r="F46" s="66"/>
      <c r="G46" s="83"/>
    </row>
    <row r="47" spans="2:7" ht="12.75" customHeight="1">
      <c r="B47" s="20">
        <v>3</v>
      </c>
      <c r="C47" s="36"/>
      <c r="D47" s="31"/>
      <c r="E47" s="31"/>
      <c r="F47" s="31"/>
      <c r="G47" s="31"/>
    </row>
    <row r="48" spans="2:7" ht="12.75" customHeight="1">
      <c r="B48" s="21"/>
      <c r="C48" s="40" t="s">
        <v>1</v>
      </c>
      <c r="D48" s="32"/>
      <c r="E48" s="20"/>
      <c r="F48" s="31"/>
      <c r="G48" s="85">
        <f>G44+G46</f>
        <v>0</v>
      </c>
    </row>
    <row r="49" spans="2:10" ht="12.75" customHeight="1">
      <c r="B49" s="14"/>
      <c r="C49" s="15"/>
      <c r="D49" s="8"/>
      <c r="E49" s="8"/>
    </row>
    <row r="50" spans="2:10">
      <c r="B50" s="250" t="s">
        <v>52</v>
      </c>
      <c r="C50" s="250"/>
      <c r="D50" s="250"/>
      <c r="E50" s="250"/>
      <c r="F50" s="250"/>
      <c r="G50" s="250"/>
    </row>
    <row r="51" spans="2:10" ht="12.75" customHeight="1"/>
    <row r="52" spans="2:10" ht="47.25" customHeight="1">
      <c r="B52" s="10" t="s">
        <v>35</v>
      </c>
      <c r="C52" s="34" t="s">
        <v>36</v>
      </c>
      <c r="D52" s="11" t="s">
        <v>53</v>
      </c>
      <c r="E52" s="46" t="s">
        <v>71</v>
      </c>
      <c r="F52" s="11" t="s">
        <v>54</v>
      </c>
      <c r="G52" s="11" t="s">
        <v>72</v>
      </c>
    </row>
    <row r="53" spans="2:10" s="44" customFormat="1" ht="17.25" customHeight="1">
      <c r="B53" s="42">
        <v>1</v>
      </c>
      <c r="C53" s="41">
        <v>2</v>
      </c>
      <c r="D53" s="42">
        <v>3</v>
      </c>
      <c r="E53" s="43">
        <v>4</v>
      </c>
      <c r="F53" s="43">
        <v>5</v>
      </c>
      <c r="G53" s="43">
        <v>6</v>
      </c>
    </row>
    <row r="54" spans="2:10" ht="90" customHeight="1">
      <c r="B54" s="13">
        <v>1</v>
      </c>
      <c r="C54" s="45" t="s">
        <v>60</v>
      </c>
      <c r="D54" s="48"/>
      <c r="E54" s="43"/>
      <c r="F54" s="43"/>
      <c r="G54" s="138">
        <v>510130</v>
      </c>
    </row>
    <row r="55" spans="2:10" ht="27.75" customHeight="1">
      <c r="B55" s="13">
        <v>2</v>
      </c>
      <c r="C55" s="57" t="s">
        <v>82</v>
      </c>
      <c r="D55" s="47"/>
      <c r="E55" s="48"/>
      <c r="F55" s="47"/>
      <c r="G55" s="137">
        <v>260810</v>
      </c>
    </row>
    <row r="56" spans="2:10" ht="27.75" customHeight="1">
      <c r="B56" s="145">
        <v>3</v>
      </c>
      <c r="C56" s="28" t="s">
        <v>58</v>
      </c>
      <c r="D56" s="49"/>
      <c r="E56" s="43"/>
      <c r="F56" s="43"/>
      <c r="G56" s="138">
        <v>47110</v>
      </c>
    </row>
    <row r="57" spans="2:10" ht="12.75" customHeight="1">
      <c r="B57" s="145">
        <v>4</v>
      </c>
      <c r="C57" s="146" t="s">
        <v>26</v>
      </c>
      <c r="D57" s="49"/>
      <c r="E57" s="43"/>
      <c r="F57" s="139"/>
      <c r="G57" s="158"/>
    </row>
    <row r="58" spans="2:10" ht="12.75" customHeight="1">
      <c r="B58" s="145">
        <v>5</v>
      </c>
      <c r="C58" s="146" t="s">
        <v>149</v>
      </c>
      <c r="D58" s="49"/>
      <c r="E58" s="43"/>
      <c r="F58" s="43"/>
      <c r="G58" s="158"/>
      <c r="H58" s="56"/>
      <c r="J58" s="56"/>
    </row>
    <row r="59" spans="2:10">
      <c r="B59" s="13"/>
      <c r="C59" s="40" t="s">
        <v>1</v>
      </c>
      <c r="D59" s="50"/>
      <c r="E59" s="43"/>
      <c r="F59" s="43"/>
      <c r="G59" s="63">
        <f>G54+G55+G56+G57+G58</f>
        <v>818050</v>
      </c>
    </row>
    <row r="61" spans="2:10">
      <c r="B61" s="14"/>
      <c r="C61" s="15"/>
      <c r="D61" s="8"/>
    </row>
    <row r="62" spans="2:10">
      <c r="B62" s="258" t="s">
        <v>236</v>
      </c>
      <c r="C62" s="258"/>
      <c r="D62" s="58">
        <f>D14+G27+D33+G48+G59</f>
        <v>1877421</v>
      </c>
    </row>
    <row r="63" spans="2:10">
      <c r="B63" s="14"/>
      <c r="C63" s="15"/>
      <c r="D63" s="8"/>
    </row>
    <row r="64" spans="2:10">
      <c r="B64" s="7" t="s">
        <v>57</v>
      </c>
      <c r="D64" s="7" t="s">
        <v>0</v>
      </c>
    </row>
    <row r="66" spans="2:9">
      <c r="B66" s="7" t="s">
        <v>192</v>
      </c>
      <c r="D66" s="7" t="s">
        <v>193</v>
      </c>
    </row>
    <row r="69" spans="2:9">
      <c r="I69" s="56"/>
    </row>
    <row r="70" spans="2:9">
      <c r="I70" s="56"/>
    </row>
  </sheetData>
  <mergeCells count="24">
    <mergeCell ref="B62:C62"/>
    <mergeCell ref="D1:G1"/>
    <mergeCell ref="D2:G2"/>
    <mergeCell ref="D37:E37"/>
    <mergeCell ref="D17:E17"/>
    <mergeCell ref="D18:E18"/>
    <mergeCell ref="D33:E33"/>
    <mergeCell ref="D36:E36"/>
    <mergeCell ref="B21:D21"/>
    <mergeCell ref="D31:E31"/>
    <mergeCell ref="B50:G50"/>
    <mergeCell ref="D32:E32"/>
    <mergeCell ref="B8:E8"/>
    <mergeCell ref="B10:D10"/>
    <mergeCell ref="D35:E35"/>
    <mergeCell ref="B40:F40"/>
    <mergeCell ref="B7:D7"/>
    <mergeCell ref="D34:E34"/>
    <mergeCell ref="D14:E14"/>
    <mergeCell ref="D15:E15"/>
    <mergeCell ref="D16:E16"/>
    <mergeCell ref="D13:E13"/>
    <mergeCell ref="D12:E12"/>
    <mergeCell ref="B29:G29"/>
  </mergeCells>
  <phoneticPr fontId="3" type="noConversion"/>
  <pageMargins left="0.59055118110236227" right="0" top="0.39370078740157483" bottom="0.39370078740157483" header="0" footer="0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G32"/>
  <sheetViews>
    <sheetView showGridLines="0" zoomScaleNormal="100" workbookViewId="0">
      <selection activeCell="E16" sqref="E16:E17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13.7109375" style="7" customWidth="1"/>
    <col min="6" max="7" width="11.7109375" style="7" bestFit="1" customWidth="1"/>
    <col min="8" max="8" width="9.7109375" style="7" bestFit="1" customWidth="1"/>
    <col min="9" max="9" width="9.140625" style="7"/>
    <col min="10" max="10" width="10.140625" style="7" bestFit="1" customWidth="1"/>
    <col min="11" max="16384" width="9.140625" style="7"/>
  </cols>
  <sheetData>
    <row r="1" spans="2:7">
      <c r="D1" s="243" t="s">
        <v>83</v>
      </c>
      <c r="E1" s="243"/>
    </row>
    <row r="2" spans="2:7" ht="39" customHeight="1">
      <c r="D2" s="249" t="s">
        <v>158</v>
      </c>
      <c r="E2" s="249"/>
      <c r="F2" s="12"/>
      <c r="G2" s="12"/>
    </row>
    <row r="3" spans="2:7" ht="27" customHeight="1">
      <c r="D3" s="7" t="s">
        <v>111</v>
      </c>
    </row>
    <row r="6" spans="2:7" ht="5.25" customHeight="1"/>
    <row r="7" spans="2:7">
      <c r="B7" s="243" t="s">
        <v>33</v>
      </c>
      <c r="C7" s="243"/>
      <c r="D7" s="243"/>
    </row>
    <row r="8" spans="2:7" ht="33" customHeight="1">
      <c r="B8" s="249" t="s">
        <v>235</v>
      </c>
      <c r="C8" s="249"/>
      <c r="D8" s="249"/>
    </row>
    <row r="9" spans="2:7" ht="6.75" customHeight="1"/>
    <row r="10" spans="2:7" ht="12" customHeight="1"/>
    <row r="11" spans="2:7" ht="12.75" customHeight="1">
      <c r="B11" s="253" t="s">
        <v>167</v>
      </c>
      <c r="C11" s="253"/>
      <c r="D11" s="253"/>
    </row>
    <row r="12" spans="2:7">
      <c r="B12" s="12"/>
      <c r="C12" s="12"/>
      <c r="D12" s="12"/>
    </row>
    <row r="13" spans="2:7" ht="47.25" customHeight="1">
      <c r="B13" s="10" t="s">
        <v>35</v>
      </c>
      <c r="C13" s="11" t="s">
        <v>36</v>
      </c>
      <c r="D13" s="11" t="s">
        <v>74</v>
      </c>
      <c r="E13" s="11" t="s">
        <v>75</v>
      </c>
    </row>
    <row r="14" spans="2:7" s="44" customFormat="1" ht="12">
      <c r="B14" s="42">
        <v>1</v>
      </c>
      <c r="C14" s="42">
        <v>2</v>
      </c>
      <c r="D14" s="42">
        <v>3</v>
      </c>
      <c r="E14" s="43">
        <v>5</v>
      </c>
    </row>
    <row r="15" spans="2:7" ht="12.75" customHeight="1" outlineLevel="1">
      <c r="B15" s="13">
        <v>1</v>
      </c>
      <c r="C15" s="26" t="s">
        <v>180</v>
      </c>
      <c r="D15" s="27"/>
      <c r="E15" s="135"/>
    </row>
    <row r="16" spans="2:7" outlineLevel="1">
      <c r="B16" s="13"/>
      <c r="C16" s="55" t="s">
        <v>162</v>
      </c>
      <c r="D16" s="140"/>
      <c r="E16" s="135">
        <v>1778280</v>
      </c>
    </row>
    <row r="17" spans="2:7">
      <c r="B17" s="13"/>
      <c r="C17" s="26" t="s">
        <v>181</v>
      </c>
      <c r="D17" s="27"/>
      <c r="E17" s="135">
        <v>590449</v>
      </c>
    </row>
    <row r="18" spans="2:7" ht="12.75" customHeight="1">
      <c r="B18" s="13"/>
      <c r="C18" s="35" t="s">
        <v>56</v>
      </c>
      <c r="D18" s="37"/>
      <c r="E18" s="85">
        <f>SUM(E15:E17)</f>
        <v>2368729</v>
      </c>
    </row>
    <row r="21" spans="2:7">
      <c r="B21" s="14"/>
      <c r="C21" s="15"/>
      <c r="D21" s="8"/>
    </row>
    <row r="22" spans="2:7">
      <c r="B22" s="14"/>
      <c r="C22" s="15"/>
      <c r="D22" s="8"/>
    </row>
    <row r="23" spans="2:7">
      <c r="B23" s="14"/>
      <c r="C23" s="15"/>
      <c r="D23" s="8"/>
    </row>
    <row r="24" spans="2:7">
      <c r="B24" s="258" t="s">
        <v>236</v>
      </c>
      <c r="C24" s="258"/>
      <c r="D24" s="58">
        <f>E18</f>
        <v>2368729</v>
      </c>
    </row>
    <row r="25" spans="2:7">
      <c r="B25" s="14"/>
      <c r="C25" s="15"/>
      <c r="D25" s="8"/>
    </row>
    <row r="26" spans="2:7" ht="30.75" customHeight="1">
      <c r="B26" s="7" t="s">
        <v>57</v>
      </c>
      <c r="D26" s="7" t="s">
        <v>0</v>
      </c>
    </row>
    <row r="27" spans="2:7" ht="31.5" customHeight="1"/>
    <row r="28" spans="2:7">
      <c r="B28" s="7" t="s">
        <v>192</v>
      </c>
      <c r="D28" s="7" t="s">
        <v>193</v>
      </c>
    </row>
    <row r="31" spans="2:7">
      <c r="G31" s="56"/>
    </row>
    <row r="32" spans="2:7" ht="12" customHeight="1">
      <c r="G32" s="56"/>
    </row>
  </sheetData>
  <mergeCells count="6">
    <mergeCell ref="D1:E1"/>
    <mergeCell ref="D2:E2"/>
    <mergeCell ref="B7:D7"/>
    <mergeCell ref="B8:D8"/>
    <mergeCell ref="B11:D11"/>
    <mergeCell ref="B24:C24"/>
  </mergeCells>
  <pageMargins left="0.59055118110236227" right="0" top="0.39370078740157483" bottom="0.39370078740157483" header="0" footer="0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33"/>
  </sheetPr>
  <dimension ref="B1:I50"/>
  <sheetViews>
    <sheetView showGridLines="0" zoomScaleNormal="100" workbookViewId="0">
      <selection activeCell="D41" sqref="D41"/>
    </sheetView>
  </sheetViews>
  <sheetFormatPr defaultRowHeight="12.75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8.42578125" style="7" customWidth="1"/>
    <col min="7" max="7" width="10.28515625" style="7" customWidth="1"/>
    <col min="8" max="8" width="9.140625" style="7"/>
    <col min="9" max="9" width="11.7109375" style="7" bestFit="1" customWidth="1"/>
    <col min="10" max="16384" width="9.140625" style="7"/>
  </cols>
  <sheetData>
    <row r="1" spans="2:7">
      <c r="D1" s="243" t="s">
        <v>83</v>
      </c>
      <c r="E1" s="243"/>
      <c r="F1" s="243"/>
      <c r="G1" s="243"/>
    </row>
    <row r="2" spans="2:7" ht="39" customHeight="1">
      <c r="D2" s="249" t="s">
        <v>158</v>
      </c>
      <c r="E2" s="249"/>
      <c r="F2" s="249"/>
      <c r="G2" s="249"/>
    </row>
    <row r="3" spans="2:7" ht="28.5" customHeight="1">
      <c r="D3" s="159"/>
      <c r="E3" s="7" t="s">
        <v>111</v>
      </c>
    </row>
    <row r="4" spans="2:7" ht="14.25" customHeight="1"/>
    <row r="6" spans="2:7" ht="5.25" customHeight="1"/>
    <row r="7" spans="2:7">
      <c r="B7" s="243" t="s">
        <v>33</v>
      </c>
      <c r="C7" s="243"/>
      <c r="D7" s="243"/>
    </row>
    <row r="8" spans="2:7">
      <c r="B8" s="243" t="s">
        <v>237</v>
      </c>
      <c r="C8" s="243"/>
      <c r="D8" s="243"/>
    </row>
    <row r="9" spans="2:7" ht="6.75" customHeight="1"/>
    <row r="10" spans="2:7">
      <c r="B10" s="250" t="s">
        <v>34</v>
      </c>
      <c r="C10" s="250"/>
      <c r="D10" s="250"/>
    </row>
    <row r="11" spans="2:7" ht="13.5" customHeight="1"/>
    <row r="12" spans="2:7" ht="23.25" customHeight="1">
      <c r="B12" s="10" t="s">
        <v>35</v>
      </c>
      <c r="C12" s="11" t="s">
        <v>36</v>
      </c>
      <c r="D12" s="248" t="s">
        <v>37</v>
      </c>
      <c r="E12" s="248"/>
    </row>
    <row r="13" spans="2:7">
      <c r="B13" s="13">
        <v>1</v>
      </c>
      <c r="C13" s="9">
        <v>2</v>
      </c>
      <c r="D13" s="247">
        <v>3</v>
      </c>
      <c r="E13" s="247"/>
    </row>
    <row r="14" spans="2:7" ht="12.75" customHeight="1">
      <c r="B14" s="13">
        <v>1</v>
      </c>
      <c r="C14" s="9" t="s">
        <v>15</v>
      </c>
      <c r="D14" s="263">
        <f>D15</f>
        <v>5270248</v>
      </c>
      <c r="E14" s="263"/>
    </row>
    <row r="15" spans="2:7" ht="12.75" customHeight="1">
      <c r="B15" s="13"/>
      <c r="C15" s="26" t="s">
        <v>38</v>
      </c>
      <c r="D15" s="264">
        <f>D16+D19</f>
        <v>5270248</v>
      </c>
      <c r="E15" s="264"/>
    </row>
    <row r="16" spans="2:7" ht="12.75" customHeight="1">
      <c r="B16" s="68"/>
      <c r="C16" s="30" t="s">
        <v>86</v>
      </c>
      <c r="D16" s="265">
        <v>3952708</v>
      </c>
      <c r="E16" s="266"/>
    </row>
    <row r="17" spans="2:9" ht="17.25" hidden="1" customHeight="1">
      <c r="B17" s="13"/>
      <c r="C17" s="39" t="s">
        <v>96</v>
      </c>
      <c r="D17" s="261"/>
      <c r="E17" s="262"/>
      <c r="F17" s="7" t="s">
        <v>93</v>
      </c>
      <c r="I17" s="56"/>
    </row>
    <row r="18" spans="2:9" ht="12.75" hidden="1" customHeight="1">
      <c r="B18" s="13"/>
      <c r="C18" s="39" t="s">
        <v>94</v>
      </c>
      <c r="D18" s="269"/>
      <c r="E18" s="270"/>
    </row>
    <row r="19" spans="2:9">
      <c r="B19" s="13"/>
      <c r="C19" s="69" t="s">
        <v>95</v>
      </c>
      <c r="D19" s="267">
        <v>1317540</v>
      </c>
      <c r="E19" s="268"/>
      <c r="I19" s="56"/>
    </row>
    <row r="20" spans="2:9" ht="12.75" hidden="1" customHeight="1">
      <c r="B20" s="13"/>
      <c r="C20" s="39" t="s">
        <v>106</v>
      </c>
      <c r="D20" s="246">
        <f>72607.31*4</f>
        <v>290429.24</v>
      </c>
      <c r="E20" s="246"/>
    </row>
    <row r="21" spans="2:9" ht="12.75" hidden="1" customHeight="1">
      <c r="B21" s="13"/>
      <c r="C21" s="39" t="s">
        <v>107</v>
      </c>
      <c r="D21" s="252">
        <f>82651.31*8</f>
        <v>661210.48</v>
      </c>
      <c r="E21" s="252"/>
    </row>
    <row r="22" spans="2:9" ht="12.75" hidden="1" customHeight="1">
      <c r="B22" s="13"/>
      <c r="C22" s="39" t="s">
        <v>64</v>
      </c>
      <c r="D22" s="246">
        <v>45855.28</v>
      </c>
      <c r="E22" s="246"/>
    </row>
    <row r="25" spans="2:9">
      <c r="B25" s="12"/>
      <c r="C25" s="12"/>
      <c r="D25" s="12"/>
      <c r="G25" s="62"/>
    </row>
    <row r="26" spans="2:9" ht="12.75" customHeight="1">
      <c r="B26" s="253" t="s">
        <v>165</v>
      </c>
      <c r="C26" s="253"/>
      <c r="D26" s="253"/>
      <c r="E26" s="253"/>
      <c r="F26" s="253"/>
      <c r="G26" s="253"/>
    </row>
    <row r="27" spans="2:9" ht="25.5" customHeight="1">
      <c r="B27" s="12"/>
      <c r="C27" s="12"/>
      <c r="D27" s="12"/>
    </row>
    <row r="28" spans="2:9" ht="21.75" customHeight="1">
      <c r="B28" s="10" t="s">
        <v>35</v>
      </c>
      <c r="C28" s="11" t="s">
        <v>36</v>
      </c>
      <c r="D28" s="248" t="s">
        <v>37</v>
      </c>
      <c r="E28" s="248"/>
    </row>
    <row r="29" spans="2:9">
      <c r="B29" s="11">
        <v>1</v>
      </c>
      <c r="C29" s="11">
        <v>2</v>
      </c>
      <c r="D29" s="248">
        <v>3</v>
      </c>
      <c r="E29" s="248"/>
    </row>
    <row r="30" spans="2:9" ht="18" customHeight="1">
      <c r="B30" s="13">
        <v>1</v>
      </c>
      <c r="C30" s="26" t="s">
        <v>44</v>
      </c>
      <c r="D30" s="245">
        <f>D31</f>
        <v>1672583</v>
      </c>
      <c r="E30" s="245"/>
      <c r="F30" s="19"/>
    </row>
    <row r="31" spans="2:9" ht="12.75" customHeight="1">
      <c r="B31" s="13"/>
      <c r="C31" s="30" t="s">
        <v>45</v>
      </c>
      <c r="D31" s="244">
        <f>D32+D33</f>
        <v>1672583</v>
      </c>
      <c r="E31" s="244"/>
      <c r="F31" s="19"/>
    </row>
    <row r="32" spans="2:9" ht="12.75" customHeight="1">
      <c r="B32" s="13"/>
      <c r="C32" s="26" t="s">
        <v>86</v>
      </c>
      <c r="D32" s="255">
        <v>1254453</v>
      </c>
      <c r="E32" s="255"/>
      <c r="F32" s="19" t="s">
        <v>93</v>
      </c>
    </row>
    <row r="33" spans="2:9" ht="12.75" customHeight="1">
      <c r="B33" s="13"/>
      <c r="C33" s="26" t="s">
        <v>87</v>
      </c>
      <c r="D33" s="255">
        <v>418130</v>
      </c>
      <c r="E33" s="255"/>
      <c r="F33" s="19"/>
    </row>
    <row r="34" spans="2:9">
      <c r="B34" s="14"/>
      <c r="C34" s="15"/>
      <c r="D34" s="8"/>
    </row>
    <row r="35" spans="2:9">
      <c r="B35" s="14"/>
      <c r="C35" s="15"/>
      <c r="D35" s="8"/>
    </row>
    <row r="36" spans="2:9" ht="27.75" customHeight="1">
      <c r="B36" s="253" t="s">
        <v>217</v>
      </c>
      <c r="C36" s="253"/>
      <c r="D36" s="253"/>
      <c r="E36" s="253"/>
      <c r="F36" s="253"/>
      <c r="G36" s="253"/>
    </row>
    <row r="37" spans="2:9">
      <c r="B37" s="12"/>
      <c r="C37" s="12"/>
      <c r="D37" s="12"/>
    </row>
    <row r="38" spans="2:9" ht="40.5" customHeight="1">
      <c r="B38" s="10" t="s">
        <v>35</v>
      </c>
      <c r="C38" s="11" t="s">
        <v>36</v>
      </c>
      <c r="D38" s="11" t="s">
        <v>37</v>
      </c>
    </row>
    <row r="39" spans="2:9">
      <c r="B39" s="9">
        <v>1</v>
      </c>
      <c r="C39" s="9">
        <v>2</v>
      </c>
      <c r="D39" s="9">
        <v>4</v>
      </c>
      <c r="E39" s="259"/>
      <c r="F39" s="243"/>
    </row>
    <row r="40" spans="2:9" ht="24.75" customHeight="1">
      <c r="B40" s="67">
        <v>1</v>
      </c>
      <c r="C40" s="26" t="s">
        <v>88</v>
      </c>
      <c r="D40" s="27">
        <v>29233</v>
      </c>
      <c r="F40" s="254"/>
      <c r="G40" s="254"/>
      <c r="I40" s="56"/>
    </row>
    <row r="41" spans="2:9">
      <c r="B41" s="13"/>
      <c r="C41" s="26"/>
      <c r="D41" s="38"/>
    </row>
    <row r="42" spans="2:9" ht="12.75" customHeight="1">
      <c r="B42" s="13"/>
      <c r="C42" s="35" t="s">
        <v>1</v>
      </c>
      <c r="D42" s="37">
        <f>D40</f>
        <v>29233</v>
      </c>
    </row>
    <row r="43" spans="2:9">
      <c r="B43" s="14"/>
      <c r="C43" s="15"/>
      <c r="D43" s="8"/>
    </row>
    <row r="44" spans="2:9">
      <c r="B44" s="14"/>
      <c r="C44" s="15"/>
      <c r="D44" s="8"/>
    </row>
    <row r="45" spans="2:9">
      <c r="B45" s="14"/>
      <c r="C45" s="15"/>
      <c r="D45" s="8"/>
    </row>
    <row r="46" spans="2:9">
      <c r="B46" s="260" t="s">
        <v>236</v>
      </c>
      <c r="C46" s="260"/>
      <c r="D46" s="58">
        <f>D14+D30+D42</f>
        <v>6972064</v>
      </c>
    </row>
    <row r="47" spans="2:9">
      <c r="B47" s="14"/>
      <c r="C47" s="15"/>
      <c r="D47" s="8"/>
    </row>
    <row r="48" spans="2:9" ht="22.5" customHeight="1">
      <c r="B48" s="7" t="s">
        <v>57</v>
      </c>
      <c r="D48" s="7" t="s">
        <v>0</v>
      </c>
    </row>
    <row r="49" spans="2:4" ht="26.25" customHeight="1"/>
    <row r="50" spans="2:4">
      <c r="B50" s="7" t="s">
        <v>192</v>
      </c>
      <c r="D50" s="7" t="s">
        <v>193</v>
      </c>
    </row>
  </sheetData>
  <mergeCells count="27">
    <mergeCell ref="E39:F39"/>
    <mergeCell ref="F40:G40"/>
    <mergeCell ref="B46:C46"/>
    <mergeCell ref="D28:E28"/>
    <mergeCell ref="D29:E29"/>
    <mergeCell ref="D30:E30"/>
    <mergeCell ref="D31:E31"/>
    <mergeCell ref="D32:E32"/>
    <mergeCell ref="D33:E33"/>
    <mergeCell ref="D19:E19"/>
    <mergeCell ref="D20:E20"/>
    <mergeCell ref="D21:E21"/>
    <mergeCell ref="D22:E22"/>
    <mergeCell ref="B26:G26"/>
    <mergeCell ref="B36:G36"/>
    <mergeCell ref="D13:E13"/>
    <mergeCell ref="D14:E14"/>
    <mergeCell ref="D15:E15"/>
    <mergeCell ref="D16:E16"/>
    <mergeCell ref="D17:E17"/>
    <mergeCell ref="D18:E18"/>
    <mergeCell ref="D1:G1"/>
    <mergeCell ref="D2:G2"/>
    <mergeCell ref="B7:D7"/>
    <mergeCell ref="B8:D8"/>
    <mergeCell ref="B10:D10"/>
    <mergeCell ref="D12:E12"/>
  </mergeCells>
  <pageMargins left="0.59055118110236227" right="0" top="0.59055118110236227" bottom="0.59055118110236227" header="0" footer="0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B1:I48"/>
  <sheetViews>
    <sheetView showGridLines="0" topLeftCell="A7" zoomScaleNormal="100" workbookViewId="0">
      <selection activeCell="F35" sqref="F35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9" style="7" customWidth="1"/>
    <col min="7" max="7" width="11.140625" style="7" customWidth="1"/>
    <col min="8" max="9" width="11.7109375" style="7" bestFit="1" customWidth="1"/>
    <col min="10" max="11" width="9.140625" style="7"/>
    <col min="12" max="12" width="10.140625" style="7" bestFit="1" customWidth="1"/>
    <col min="13" max="16384" width="9.140625" style="7"/>
  </cols>
  <sheetData>
    <row r="1" spans="2:7">
      <c r="D1" s="243" t="s">
        <v>83</v>
      </c>
      <c r="E1" s="243"/>
      <c r="F1" s="243"/>
      <c r="G1" s="243"/>
    </row>
    <row r="2" spans="2:7" ht="39" customHeight="1">
      <c r="D2" s="249" t="s">
        <v>158</v>
      </c>
      <c r="E2" s="249"/>
      <c r="F2" s="249"/>
      <c r="G2" s="249"/>
    </row>
    <row r="3" spans="2:7" ht="27" customHeight="1">
      <c r="E3" s="7" t="s">
        <v>111</v>
      </c>
    </row>
    <row r="6" spans="2:7" ht="5.25" customHeight="1"/>
    <row r="7" spans="2:7">
      <c r="B7" s="243" t="s">
        <v>33</v>
      </c>
      <c r="C7" s="243"/>
      <c r="D7" s="243"/>
    </row>
    <row r="8" spans="2:7" ht="33" customHeight="1">
      <c r="B8" s="249" t="s">
        <v>214</v>
      </c>
      <c r="C8" s="249"/>
      <c r="D8" s="249"/>
      <c r="E8" s="249"/>
    </row>
    <row r="9" spans="2:7" ht="6.75" customHeight="1"/>
    <row r="10" spans="2:7" ht="12" customHeight="1"/>
    <row r="11" spans="2:7" ht="12.75" customHeight="1">
      <c r="B11" s="253" t="s">
        <v>167</v>
      </c>
      <c r="C11" s="253"/>
      <c r="D11" s="253"/>
      <c r="E11" s="253"/>
      <c r="F11" s="253"/>
    </row>
    <row r="12" spans="2:7">
      <c r="B12" s="12"/>
      <c r="C12" s="12"/>
      <c r="D12" s="12"/>
    </row>
    <row r="13" spans="2:7" ht="47.25" customHeight="1">
      <c r="B13" s="10" t="s">
        <v>35</v>
      </c>
      <c r="C13" s="11" t="s">
        <v>36</v>
      </c>
      <c r="D13" s="11" t="s">
        <v>170</v>
      </c>
      <c r="E13" s="11" t="s">
        <v>171</v>
      </c>
      <c r="F13" s="11" t="s">
        <v>75</v>
      </c>
    </row>
    <row r="14" spans="2:7" s="44" customFormat="1" ht="12">
      <c r="B14" s="42">
        <v>1</v>
      </c>
      <c r="C14" s="42">
        <v>2</v>
      </c>
      <c r="D14" s="42">
        <v>3</v>
      </c>
      <c r="E14" s="43">
        <v>4</v>
      </c>
      <c r="F14" s="43">
        <v>5</v>
      </c>
    </row>
    <row r="15" spans="2:7" ht="27.75" customHeight="1">
      <c r="B15" s="13">
        <v>1</v>
      </c>
      <c r="C15" s="26" t="s">
        <v>172</v>
      </c>
      <c r="D15" s="25">
        <f>F15/E15</f>
        <v>716.125</v>
      </c>
      <c r="E15" s="31">
        <v>32</v>
      </c>
      <c r="F15" s="171">
        <f>F17+F18+0.8</f>
        <v>22916</v>
      </c>
    </row>
    <row r="16" spans="2:7">
      <c r="B16" s="13"/>
      <c r="C16" s="26" t="s">
        <v>173</v>
      </c>
      <c r="D16" s="25"/>
      <c r="E16" s="31"/>
      <c r="F16" s="20"/>
    </row>
    <row r="17" spans="2:9">
      <c r="B17" s="13"/>
      <c r="C17" s="26" t="s">
        <v>215</v>
      </c>
      <c r="D17" s="25">
        <f>550*1.302</f>
        <v>716.1</v>
      </c>
      <c r="E17" s="31">
        <v>16</v>
      </c>
      <c r="F17" s="147">
        <v>11457.6</v>
      </c>
    </row>
    <row r="18" spans="2:9" ht="12.75" customHeight="1">
      <c r="B18" s="13"/>
      <c r="C18" s="26" t="s">
        <v>216</v>
      </c>
      <c r="D18" s="25">
        <f>550*1.302</f>
        <v>716.1</v>
      </c>
      <c r="E18" s="31">
        <v>16</v>
      </c>
      <c r="F18" s="147">
        <v>11457.6</v>
      </c>
    </row>
    <row r="19" spans="2:9" ht="12.75" customHeight="1">
      <c r="B19" s="13">
        <v>2</v>
      </c>
      <c r="C19" s="26" t="s">
        <v>174</v>
      </c>
      <c r="D19" s="25"/>
      <c r="E19" s="31"/>
      <c r="F19" s="20">
        <v>0</v>
      </c>
    </row>
    <row r="20" spans="2:9" ht="12.75" customHeight="1">
      <c r="B20" s="13"/>
      <c r="C20" s="35" t="s">
        <v>56</v>
      </c>
      <c r="D20" s="23"/>
      <c r="E20" s="20"/>
      <c r="F20" s="54">
        <f>F15+F19</f>
        <v>22916</v>
      </c>
    </row>
    <row r="22" spans="2:9" outlineLevel="1">
      <c r="B22" s="253" t="s">
        <v>175</v>
      </c>
      <c r="C22" s="253"/>
      <c r="D22" s="253"/>
      <c r="E22" s="253"/>
      <c r="F22" s="253"/>
    </row>
    <row r="23" spans="2:9" outlineLevel="1">
      <c r="B23" s="12"/>
      <c r="C23" s="12"/>
      <c r="D23" s="12"/>
    </row>
    <row r="24" spans="2:9" ht="48.75" customHeight="1" outlineLevel="1">
      <c r="B24" s="10" t="s">
        <v>35</v>
      </c>
      <c r="C24" s="11" t="s">
        <v>36</v>
      </c>
      <c r="D24" s="11" t="s">
        <v>74</v>
      </c>
      <c r="E24" s="11" t="s">
        <v>54</v>
      </c>
      <c r="F24" s="248" t="s">
        <v>75</v>
      </c>
      <c r="G24" s="248"/>
    </row>
    <row r="25" spans="2:9" outlineLevel="1">
      <c r="B25" s="9">
        <v>1</v>
      </c>
      <c r="C25" s="9">
        <v>2</v>
      </c>
      <c r="D25" s="9">
        <v>3</v>
      </c>
      <c r="E25" s="31">
        <v>4</v>
      </c>
      <c r="F25" s="271">
        <v>5</v>
      </c>
      <c r="G25" s="272"/>
    </row>
    <row r="26" spans="2:9" outlineLevel="1">
      <c r="B26" s="13">
        <v>1</v>
      </c>
      <c r="C26" s="26" t="s">
        <v>176</v>
      </c>
      <c r="D26" s="38">
        <v>700</v>
      </c>
      <c r="E26" s="31">
        <v>16</v>
      </c>
      <c r="F26" s="273">
        <v>11200</v>
      </c>
      <c r="G26" s="274"/>
    </row>
    <row r="27" spans="2:9" outlineLevel="1">
      <c r="B27" s="13"/>
      <c r="C27" s="26"/>
      <c r="D27" s="38"/>
      <c r="E27" s="31"/>
      <c r="F27" s="275"/>
      <c r="G27" s="276"/>
    </row>
    <row r="28" spans="2:9" ht="12.75" customHeight="1" outlineLevel="1">
      <c r="B28" s="13"/>
      <c r="C28" s="35" t="s">
        <v>1</v>
      </c>
      <c r="D28" s="37"/>
      <c r="E28" s="54"/>
      <c r="F28" s="256">
        <f>F26+F27</f>
        <v>11200</v>
      </c>
      <c r="G28" s="277"/>
      <c r="I28" s="56"/>
    </row>
    <row r="30" spans="2:9" ht="27.75" customHeight="1">
      <c r="B30" s="253" t="s">
        <v>217</v>
      </c>
      <c r="C30" s="253"/>
      <c r="D30" s="253"/>
      <c r="E30" s="253"/>
      <c r="F30" s="253"/>
      <c r="G30" s="253"/>
    </row>
    <row r="31" spans="2:9">
      <c r="B31" s="12"/>
      <c r="C31" s="12"/>
      <c r="D31" s="12"/>
    </row>
    <row r="32" spans="2:9" ht="40.5" customHeight="1">
      <c r="B32" s="10" t="s">
        <v>35</v>
      </c>
      <c r="C32" s="11" t="s">
        <v>36</v>
      </c>
      <c r="D32" s="11" t="s">
        <v>37</v>
      </c>
    </row>
    <row r="33" spans="2:9">
      <c r="B33" s="9">
        <v>1</v>
      </c>
      <c r="C33" s="9">
        <v>2</v>
      </c>
      <c r="D33" s="9">
        <v>4</v>
      </c>
      <c r="E33" s="259"/>
      <c r="F33" s="243"/>
    </row>
    <row r="34" spans="2:9" ht="24.75" customHeight="1">
      <c r="B34" s="67">
        <v>1</v>
      </c>
      <c r="C34" s="26" t="s">
        <v>177</v>
      </c>
      <c r="D34" s="142">
        <v>3791</v>
      </c>
      <c r="F34" s="254"/>
      <c r="G34" s="254"/>
      <c r="I34" s="56"/>
    </row>
    <row r="35" spans="2:9" ht="25.5">
      <c r="B35" s="13">
        <v>2</v>
      </c>
      <c r="C35" s="26" t="s">
        <v>182</v>
      </c>
      <c r="D35" s="38"/>
    </row>
    <row r="36" spans="2:9" ht="12.75" customHeight="1">
      <c r="B36" s="13"/>
      <c r="C36" s="35" t="s">
        <v>1</v>
      </c>
      <c r="D36" s="37">
        <f>D34+D35</f>
        <v>3791</v>
      </c>
    </row>
    <row r="37" spans="2:9">
      <c r="B37" s="14"/>
      <c r="C37" s="15"/>
      <c r="D37" s="8"/>
    </row>
    <row r="38" spans="2:9">
      <c r="B38" s="14"/>
      <c r="C38" s="15"/>
      <c r="D38" s="8"/>
    </row>
    <row r="39" spans="2:9">
      <c r="B39" s="14"/>
      <c r="C39" s="15"/>
      <c r="D39" s="8"/>
    </row>
    <row r="40" spans="2:9">
      <c r="B40" s="258" t="s">
        <v>218</v>
      </c>
      <c r="C40" s="258"/>
      <c r="D40" s="58">
        <f>F20+F28+D36</f>
        <v>37907</v>
      </c>
    </row>
    <row r="41" spans="2:9">
      <c r="B41" s="14"/>
      <c r="C41" s="15"/>
      <c r="D41" s="8"/>
    </row>
    <row r="42" spans="2:9">
      <c r="B42" s="7" t="s">
        <v>57</v>
      </c>
      <c r="D42" s="7" t="s">
        <v>0</v>
      </c>
    </row>
    <row r="44" spans="2:9">
      <c r="B44" s="7" t="s">
        <v>192</v>
      </c>
      <c r="D44" s="7" t="s">
        <v>193</v>
      </c>
    </row>
    <row r="47" spans="2:9">
      <c r="I47" s="56"/>
    </row>
    <row r="48" spans="2:9">
      <c r="I48" s="56"/>
    </row>
  </sheetData>
  <mergeCells count="15">
    <mergeCell ref="E33:F33"/>
    <mergeCell ref="F34:G34"/>
    <mergeCell ref="B40:C40"/>
    <mergeCell ref="F24:G24"/>
    <mergeCell ref="F25:G25"/>
    <mergeCell ref="F26:G26"/>
    <mergeCell ref="F27:G27"/>
    <mergeCell ref="F28:G28"/>
    <mergeCell ref="B30:G30"/>
    <mergeCell ref="D1:G1"/>
    <mergeCell ref="D2:G2"/>
    <mergeCell ref="B7:D7"/>
    <mergeCell ref="B8:E8"/>
    <mergeCell ref="B11:F11"/>
    <mergeCell ref="B22:F22"/>
  </mergeCells>
  <pageMargins left="0.59055118110236227" right="0" top="0.39370078740157483" bottom="0.39370078740157483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B1:O111"/>
  <sheetViews>
    <sheetView showGridLines="0" topLeftCell="A80" zoomScaleNormal="100" workbookViewId="0">
      <selection activeCell="D104" sqref="D104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9" style="7" customWidth="1"/>
    <col min="7" max="7" width="11.140625" style="7" customWidth="1"/>
    <col min="8" max="9" width="11.7109375" style="7" bestFit="1" customWidth="1"/>
    <col min="10" max="10" width="9.7109375" style="7" bestFit="1" customWidth="1"/>
    <col min="11" max="11" width="9.140625" style="7"/>
    <col min="12" max="12" width="10.140625" style="7" bestFit="1" customWidth="1"/>
    <col min="13" max="16384" width="9.140625" style="7"/>
  </cols>
  <sheetData>
    <row r="1" spans="2:12">
      <c r="D1" s="243" t="s">
        <v>83</v>
      </c>
      <c r="E1" s="243"/>
      <c r="F1" s="243"/>
      <c r="G1" s="243"/>
    </row>
    <row r="2" spans="2:12" ht="39" customHeight="1">
      <c r="D2" s="249" t="s">
        <v>158</v>
      </c>
      <c r="E2" s="249"/>
      <c r="F2" s="249"/>
      <c r="G2" s="249"/>
    </row>
    <row r="3" spans="2:12" ht="27" customHeight="1">
      <c r="E3" s="7" t="s">
        <v>111</v>
      </c>
    </row>
    <row r="6" spans="2:12" ht="5.25" customHeight="1"/>
    <row r="7" spans="2:12">
      <c r="B7" s="243" t="s">
        <v>33</v>
      </c>
      <c r="C7" s="243"/>
      <c r="D7" s="243"/>
    </row>
    <row r="8" spans="2:12" ht="33" customHeight="1">
      <c r="B8" s="249" t="s">
        <v>183</v>
      </c>
      <c r="C8" s="249"/>
      <c r="D8" s="249"/>
      <c r="E8" s="249"/>
    </row>
    <row r="9" spans="2:12" ht="6.75" customHeight="1"/>
    <row r="10" spans="2:12">
      <c r="B10" s="250" t="s">
        <v>34</v>
      </c>
      <c r="C10" s="250"/>
      <c r="D10" s="250"/>
    </row>
    <row r="11" spans="2:12" ht="13.5" customHeight="1"/>
    <row r="12" spans="2:12" ht="23.25" customHeight="1">
      <c r="B12" s="10" t="s">
        <v>35</v>
      </c>
      <c r="C12" s="11" t="s">
        <v>36</v>
      </c>
      <c r="D12" s="248" t="s">
        <v>37</v>
      </c>
      <c r="E12" s="248"/>
    </row>
    <row r="13" spans="2:12">
      <c r="B13" s="13">
        <v>1</v>
      </c>
      <c r="C13" s="9">
        <v>2</v>
      </c>
      <c r="D13" s="247">
        <v>3</v>
      </c>
      <c r="E13" s="247"/>
    </row>
    <row r="14" spans="2:12" ht="12.75" customHeight="1">
      <c r="B14" s="13">
        <v>1</v>
      </c>
      <c r="C14" s="9" t="s">
        <v>15</v>
      </c>
      <c r="D14" s="245">
        <f>D16</f>
        <v>808658</v>
      </c>
      <c r="E14" s="245"/>
      <c r="L14" s="56"/>
    </row>
    <row r="15" spans="2:12" ht="12.75" customHeight="1">
      <c r="B15" s="13"/>
      <c r="C15" s="26" t="s">
        <v>38</v>
      </c>
      <c r="D15" s="246"/>
      <c r="E15" s="246"/>
      <c r="L15" s="56"/>
    </row>
    <row r="16" spans="2:12" ht="12.75" customHeight="1">
      <c r="B16" s="13"/>
      <c r="C16" s="26" t="s">
        <v>39</v>
      </c>
      <c r="D16" s="246">
        <f>D17+D18</f>
        <v>808658</v>
      </c>
      <c r="E16" s="246"/>
      <c r="I16" s="56"/>
    </row>
    <row r="17" spans="2:7" ht="12.75" customHeight="1">
      <c r="B17" s="13"/>
      <c r="C17" s="39"/>
      <c r="D17" s="251">
        <f>813658-5000</f>
        <v>808658</v>
      </c>
      <c r="E17" s="251"/>
    </row>
    <row r="18" spans="2:7" ht="12.75" customHeight="1">
      <c r="B18" s="13"/>
      <c r="C18" s="39"/>
      <c r="D18" s="252"/>
      <c r="E18" s="252"/>
    </row>
    <row r="21" spans="2:7" outlineLevel="1">
      <c r="B21" s="250" t="s">
        <v>40</v>
      </c>
      <c r="C21" s="250"/>
      <c r="D21" s="250"/>
    </row>
    <row r="22" spans="2:7" outlineLevel="1"/>
    <row r="23" spans="2:7" ht="57" customHeight="1" outlineLevel="1">
      <c r="B23" s="10" t="s">
        <v>35</v>
      </c>
      <c r="C23" s="34" t="s">
        <v>36</v>
      </c>
      <c r="D23" s="10" t="s">
        <v>41</v>
      </c>
      <c r="E23" s="11" t="s">
        <v>148</v>
      </c>
      <c r="F23" s="10" t="s">
        <v>43</v>
      </c>
      <c r="G23" s="11" t="s">
        <v>69</v>
      </c>
    </row>
    <row r="24" spans="2:7" outlineLevel="1">
      <c r="B24" s="9">
        <v>1</v>
      </c>
      <c r="C24" s="29">
        <v>2</v>
      </c>
      <c r="D24" s="9">
        <v>3</v>
      </c>
      <c r="E24" s="31">
        <v>4</v>
      </c>
      <c r="F24" s="11">
        <v>5</v>
      </c>
      <c r="G24" s="31">
        <v>6</v>
      </c>
    </row>
    <row r="25" spans="2:7" ht="13.5" customHeight="1" outlineLevel="1">
      <c r="B25" s="13">
        <v>1</v>
      </c>
      <c r="C25" s="26" t="s">
        <v>90</v>
      </c>
      <c r="D25" s="9"/>
      <c r="E25" s="20"/>
      <c r="F25" s="10"/>
      <c r="G25" s="20"/>
    </row>
    <row r="26" spans="2:7" ht="11.25" customHeight="1" outlineLevel="1">
      <c r="B26" s="13"/>
      <c r="C26" s="26" t="s">
        <v>91</v>
      </c>
      <c r="D26" s="9"/>
      <c r="E26" s="31"/>
      <c r="F26" s="9"/>
      <c r="G26" s="20"/>
    </row>
    <row r="27" spans="2:7" s="62" customFormat="1" ht="12.75" customHeight="1" outlineLevel="1">
      <c r="B27" s="60"/>
      <c r="C27" s="35" t="s">
        <v>1</v>
      </c>
      <c r="D27" s="23"/>
      <c r="E27" s="54"/>
      <c r="F27" s="61"/>
      <c r="G27" s="54">
        <f>G25</f>
        <v>0</v>
      </c>
    </row>
    <row r="28" spans="2:7">
      <c r="B28" s="12"/>
      <c r="C28" s="12"/>
      <c r="D28" s="12"/>
    </row>
    <row r="29" spans="2:7" ht="12.75" customHeight="1">
      <c r="B29" s="253" t="s">
        <v>73</v>
      </c>
      <c r="C29" s="253"/>
      <c r="D29" s="253"/>
      <c r="E29" s="253"/>
      <c r="F29" s="253"/>
      <c r="G29" s="253"/>
    </row>
    <row r="30" spans="2:7" ht="25.5" customHeight="1">
      <c r="B30" s="12"/>
      <c r="C30" s="12"/>
      <c r="D30" s="12"/>
    </row>
    <row r="31" spans="2:7" ht="21.75" customHeight="1">
      <c r="B31" s="10" t="s">
        <v>35</v>
      </c>
      <c r="C31" s="11" t="s">
        <v>36</v>
      </c>
      <c r="D31" s="248" t="s">
        <v>37</v>
      </c>
      <c r="E31" s="248"/>
    </row>
    <row r="32" spans="2:7">
      <c r="B32" s="11">
        <v>1</v>
      </c>
      <c r="C32" s="11">
        <v>2</v>
      </c>
      <c r="D32" s="248">
        <v>3</v>
      </c>
      <c r="E32" s="248"/>
    </row>
    <row r="33" spans="2:11" ht="18" customHeight="1">
      <c r="B33" s="13">
        <v>1</v>
      </c>
      <c r="C33" s="26" t="s">
        <v>44</v>
      </c>
      <c r="D33" s="245">
        <f>D35</f>
        <v>245713</v>
      </c>
      <c r="E33" s="245"/>
      <c r="F33" s="19"/>
    </row>
    <row r="34" spans="2:11" ht="12.75" customHeight="1">
      <c r="B34" s="13"/>
      <c r="C34" s="30" t="s">
        <v>45</v>
      </c>
      <c r="D34" s="244"/>
      <c r="E34" s="244"/>
      <c r="F34" s="19"/>
    </row>
    <row r="35" spans="2:11" ht="12.75" customHeight="1">
      <c r="B35" s="13"/>
      <c r="C35" s="30" t="s">
        <v>48</v>
      </c>
      <c r="D35" s="255">
        <v>245713</v>
      </c>
      <c r="E35" s="255"/>
      <c r="F35" s="19"/>
    </row>
    <row r="36" spans="2:11" ht="12.75" hidden="1" customHeight="1">
      <c r="B36" s="13"/>
      <c r="C36" s="26" t="s">
        <v>46</v>
      </c>
      <c r="D36" s="247">
        <v>24905</v>
      </c>
      <c r="E36" s="247"/>
      <c r="F36" s="19"/>
    </row>
    <row r="37" spans="2:11" ht="12.75" hidden="1" customHeight="1">
      <c r="B37" s="13"/>
      <c r="C37" s="26" t="s">
        <v>47</v>
      </c>
      <c r="D37" s="247">
        <v>217722</v>
      </c>
      <c r="E37" s="247"/>
    </row>
    <row r="38" spans="2:11">
      <c r="B38" s="14"/>
      <c r="C38" s="15"/>
      <c r="D38" s="8"/>
    </row>
    <row r="39" spans="2:11">
      <c r="B39" s="14"/>
      <c r="C39" s="15"/>
      <c r="D39" s="8"/>
    </row>
    <row r="40" spans="2:11">
      <c r="B40" s="250" t="s">
        <v>49</v>
      </c>
      <c r="C40" s="250"/>
      <c r="D40" s="250"/>
      <c r="E40" s="250"/>
      <c r="F40" s="250"/>
    </row>
    <row r="42" spans="2:11" ht="49.5" customHeight="1">
      <c r="B42" s="10" t="s">
        <v>35</v>
      </c>
      <c r="C42" s="34" t="s">
        <v>36</v>
      </c>
      <c r="D42" s="11" t="s">
        <v>67</v>
      </c>
      <c r="E42" s="20" t="s">
        <v>71</v>
      </c>
      <c r="F42" s="11" t="s">
        <v>68</v>
      </c>
      <c r="G42" s="10" t="s">
        <v>70</v>
      </c>
    </row>
    <row r="43" spans="2:11" ht="13.5" customHeight="1">
      <c r="B43" s="9">
        <v>1</v>
      </c>
      <c r="C43" s="29">
        <v>2</v>
      </c>
      <c r="D43" s="9">
        <v>3</v>
      </c>
      <c r="E43" s="20"/>
      <c r="F43" s="31">
        <v>4</v>
      </c>
      <c r="G43" s="31">
        <v>5</v>
      </c>
    </row>
    <row r="44" spans="2:11" ht="45" customHeight="1">
      <c r="B44" s="64">
        <v>1</v>
      </c>
      <c r="C44" s="65" t="s">
        <v>50</v>
      </c>
      <c r="D44" s="66"/>
      <c r="E44" s="20"/>
      <c r="F44" s="66"/>
      <c r="G44" s="83">
        <f>G45</f>
        <v>5500</v>
      </c>
    </row>
    <row r="45" spans="2:11" ht="12.75" customHeight="1">
      <c r="B45" s="20"/>
      <c r="C45" s="36" t="s">
        <v>65</v>
      </c>
      <c r="D45" s="31">
        <v>458.33</v>
      </c>
      <c r="E45" s="31">
        <v>1</v>
      </c>
      <c r="F45" s="31">
        <v>12</v>
      </c>
      <c r="G45" s="135">
        <v>5500</v>
      </c>
    </row>
    <row r="46" spans="2:11" ht="12.75" hidden="1" customHeight="1">
      <c r="B46" s="20"/>
      <c r="C46" s="36" t="s">
        <v>66</v>
      </c>
      <c r="D46" s="31">
        <v>0.56000000000000005</v>
      </c>
      <c r="E46" s="31">
        <v>104.7</v>
      </c>
      <c r="F46" s="31">
        <v>1466</v>
      </c>
      <c r="G46" s="135">
        <v>860</v>
      </c>
      <c r="K46" s="7">
        <f>J46/(D46*E46/100)</f>
        <v>0</v>
      </c>
    </row>
    <row r="47" spans="2:11" ht="23.25" customHeight="1">
      <c r="B47" s="64">
        <v>2</v>
      </c>
      <c r="C47" s="65" t="s">
        <v>51</v>
      </c>
      <c r="D47" s="66">
        <v>2562</v>
      </c>
      <c r="E47" s="66">
        <v>1</v>
      </c>
      <c r="F47" s="66">
        <v>12</v>
      </c>
      <c r="G47" s="136">
        <v>30744</v>
      </c>
      <c r="I47" s="56"/>
    </row>
    <row r="48" spans="2:11">
      <c r="B48" s="20">
        <v>3</v>
      </c>
      <c r="C48" s="36" t="s">
        <v>155</v>
      </c>
      <c r="D48" s="31"/>
      <c r="E48" s="31"/>
      <c r="F48" s="31"/>
      <c r="G48" s="84"/>
    </row>
    <row r="49" spans="2:15">
      <c r="B49" s="21"/>
      <c r="C49" s="40" t="s">
        <v>1</v>
      </c>
      <c r="D49" s="32"/>
      <c r="E49" s="20"/>
      <c r="F49" s="31"/>
      <c r="G49" s="85">
        <f>G44+G47+G48</f>
        <v>36244</v>
      </c>
    </row>
    <row r="51" spans="2:15">
      <c r="B51" s="250" t="s">
        <v>52</v>
      </c>
      <c r="C51" s="250"/>
      <c r="D51" s="250"/>
      <c r="E51" s="250"/>
      <c r="F51" s="250"/>
      <c r="G51" s="250"/>
      <c r="O51" s="45"/>
    </row>
    <row r="52" spans="2:15" ht="12.75" customHeight="1"/>
    <row r="53" spans="2:15" ht="47.25" customHeight="1">
      <c r="B53" s="10" t="s">
        <v>35</v>
      </c>
      <c r="C53" s="34" t="s">
        <v>36</v>
      </c>
      <c r="D53" s="11" t="s">
        <v>53</v>
      </c>
      <c r="E53" s="46" t="s">
        <v>71</v>
      </c>
      <c r="F53" s="11" t="s">
        <v>54</v>
      </c>
      <c r="G53" s="11" t="s">
        <v>72</v>
      </c>
    </row>
    <row r="54" spans="2:15" s="44" customFormat="1" ht="17.25" customHeight="1">
      <c r="B54" s="42">
        <v>1</v>
      </c>
      <c r="C54" s="41">
        <v>2</v>
      </c>
      <c r="D54" s="42">
        <v>3</v>
      </c>
      <c r="E54" s="43">
        <v>4</v>
      </c>
      <c r="F54" s="43">
        <v>5</v>
      </c>
      <c r="G54" s="43">
        <v>6</v>
      </c>
    </row>
    <row r="55" spans="2:15" ht="24.75" customHeight="1">
      <c r="B55" s="13">
        <v>1</v>
      </c>
      <c r="C55" s="57" t="s">
        <v>82</v>
      </c>
      <c r="D55" s="47">
        <v>2.9820000000000002</v>
      </c>
      <c r="E55" s="48">
        <v>1</v>
      </c>
      <c r="F55" s="47">
        <v>87.46</v>
      </c>
      <c r="G55" s="137">
        <v>260810</v>
      </c>
      <c r="H55" s="56"/>
      <c r="J55" s="56"/>
    </row>
    <row r="56" spans="2:15" ht="85.5" customHeight="1">
      <c r="B56" s="13">
        <v>2</v>
      </c>
      <c r="C56" s="45" t="s">
        <v>60</v>
      </c>
      <c r="D56" s="48">
        <v>16.041799999999999</v>
      </c>
      <c r="E56" s="43">
        <v>1</v>
      </c>
      <c r="F56" s="43">
        <v>31800</v>
      </c>
      <c r="G56" s="138">
        <v>510130</v>
      </c>
      <c r="H56" s="56"/>
      <c r="I56" s="56"/>
      <c r="J56" s="56"/>
    </row>
    <row r="57" spans="2:15" ht="90.75" customHeight="1">
      <c r="B57" s="13">
        <v>3</v>
      </c>
      <c r="C57" s="45" t="s">
        <v>197</v>
      </c>
      <c r="D57" s="48"/>
      <c r="E57" s="43"/>
      <c r="F57" s="43"/>
      <c r="G57" s="158"/>
      <c r="H57" s="56"/>
      <c r="J57" s="56"/>
    </row>
    <row r="58" spans="2:15" ht="25.5" customHeight="1">
      <c r="B58" s="145">
        <v>4</v>
      </c>
      <c r="C58" s="28" t="s">
        <v>58</v>
      </c>
      <c r="D58" s="49">
        <v>67.3</v>
      </c>
      <c r="E58" s="43">
        <v>1</v>
      </c>
      <c r="F58" s="43">
        <v>700</v>
      </c>
      <c r="G58" s="138">
        <v>47110</v>
      </c>
      <c r="H58" s="56"/>
      <c r="J58" s="56"/>
    </row>
    <row r="59" spans="2:15" ht="12.75" customHeight="1">
      <c r="B59" s="145">
        <v>5</v>
      </c>
      <c r="C59" s="146" t="s">
        <v>26</v>
      </c>
      <c r="D59" s="49">
        <v>135</v>
      </c>
      <c r="E59" s="43">
        <v>1</v>
      </c>
      <c r="F59" s="139">
        <v>473</v>
      </c>
      <c r="G59" s="138">
        <v>63920</v>
      </c>
      <c r="H59" s="56"/>
      <c r="J59" s="56"/>
    </row>
    <row r="60" spans="2:15" ht="12.75" customHeight="1">
      <c r="B60" s="145">
        <v>6</v>
      </c>
      <c r="C60" s="146" t="s">
        <v>149</v>
      </c>
      <c r="D60" s="49">
        <v>2943.91</v>
      </c>
      <c r="E60" s="43">
        <v>1</v>
      </c>
      <c r="F60" s="43">
        <v>12</v>
      </c>
      <c r="G60" s="138">
        <v>35327</v>
      </c>
      <c r="H60" s="56"/>
      <c r="J60" s="56"/>
    </row>
    <row r="61" spans="2:15">
      <c r="B61" s="13"/>
      <c r="C61" s="40" t="s">
        <v>1</v>
      </c>
      <c r="D61" s="50"/>
      <c r="E61" s="43"/>
      <c r="F61" s="43"/>
      <c r="G61" s="86">
        <f>G55+G56+G58+G59+G60+G57</f>
        <v>917297</v>
      </c>
    </row>
    <row r="63" spans="2:15" ht="12.75" customHeight="1">
      <c r="B63" s="253" t="s">
        <v>55</v>
      </c>
      <c r="C63" s="253"/>
      <c r="D63" s="253"/>
      <c r="E63" s="253"/>
      <c r="F63" s="253"/>
      <c r="G63" s="253"/>
    </row>
    <row r="64" spans="2:15">
      <c r="B64" s="12"/>
      <c r="C64" s="12"/>
      <c r="D64" s="12"/>
    </row>
    <row r="65" spans="2:10" ht="62.25" customHeight="1">
      <c r="B65" s="10" t="s">
        <v>35</v>
      </c>
      <c r="C65" s="11" t="s">
        <v>36</v>
      </c>
      <c r="D65" s="11" t="s">
        <v>74</v>
      </c>
      <c r="E65" s="46" t="s">
        <v>71</v>
      </c>
      <c r="F65" s="11" t="s">
        <v>54</v>
      </c>
      <c r="G65" s="11" t="s">
        <v>75</v>
      </c>
    </row>
    <row r="66" spans="2:10" s="52" customFormat="1" ht="12.75" customHeight="1">
      <c r="B66" s="42">
        <v>1</v>
      </c>
      <c r="C66" s="42">
        <v>2</v>
      </c>
      <c r="D66" s="42">
        <v>3</v>
      </c>
      <c r="E66" s="46"/>
      <c r="F66" s="43">
        <v>4</v>
      </c>
      <c r="G66" s="43">
        <v>5</v>
      </c>
    </row>
    <row r="67" spans="2:10" ht="12.75" customHeight="1" outlineLevel="1">
      <c r="B67" s="13">
        <v>1</v>
      </c>
      <c r="C67" s="55" t="s">
        <v>186</v>
      </c>
      <c r="D67" s="140">
        <f>3*280</f>
        <v>840</v>
      </c>
      <c r="E67" s="46">
        <v>1</v>
      </c>
      <c r="F67" s="31">
        <v>12</v>
      </c>
      <c r="G67" s="138">
        <v>10080</v>
      </c>
    </row>
    <row r="68" spans="2:10" ht="12.75" customHeight="1" outlineLevel="1">
      <c r="B68" s="13">
        <v>2</v>
      </c>
      <c r="C68" s="55" t="s">
        <v>185</v>
      </c>
      <c r="D68" s="140">
        <v>10000</v>
      </c>
      <c r="E68" s="46">
        <v>1.054</v>
      </c>
      <c r="F68" s="31">
        <v>1</v>
      </c>
      <c r="G68" s="138">
        <v>10540</v>
      </c>
    </row>
    <row r="69" spans="2:10" ht="14.25" customHeight="1" outlineLevel="1">
      <c r="B69" s="13">
        <v>3</v>
      </c>
      <c r="C69" s="55" t="s">
        <v>191</v>
      </c>
      <c r="D69" s="140">
        <v>1042.4000000000001</v>
      </c>
      <c r="E69" s="46">
        <v>1.054</v>
      </c>
      <c r="F69" s="31">
        <v>4</v>
      </c>
      <c r="G69" s="138">
        <v>4395</v>
      </c>
    </row>
    <row r="70" spans="2:10" ht="12.75" customHeight="1">
      <c r="B70" s="13"/>
      <c r="C70" s="33" t="s">
        <v>56</v>
      </c>
      <c r="D70" s="37"/>
      <c r="E70" s="46"/>
      <c r="F70" s="20"/>
      <c r="G70" s="86">
        <f>SUM(G67:G69)</f>
        <v>25015</v>
      </c>
      <c r="J70" s="56"/>
    </row>
    <row r="71" spans="2:10" ht="12" customHeight="1"/>
    <row r="72" spans="2:10" ht="12.75" customHeight="1">
      <c r="B72" s="253" t="s">
        <v>77</v>
      </c>
      <c r="C72" s="253"/>
      <c r="D72" s="253"/>
      <c r="E72" s="253"/>
      <c r="F72" s="253"/>
    </row>
    <row r="73" spans="2:10">
      <c r="B73" s="12"/>
      <c r="C73" s="12"/>
      <c r="D73" s="12"/>
    </row>
    <row r="74" spans="2:10" ht="47.25" customHeight="1">
      <c r="B74" s="10" t="s">
        <v>35</v>
      </c>
      <c r="C74" s="11" t="s">
        <v>36</v>
      </c>
      <c r="D74" s="11" t="s">
        <v>74</v>
      </c>
      <c r="E74" s="20" t="s">
        <v>71</v>
      </c>
      <c r="F74" s="11" t="s">
        <v>54</v>
      </c>
      <c r="G74" s="11" t="s">
        <v>75</v>
      </c>
    </row>
    <row r="75" spans="2:10" s="44" customFormat="1" ht="12">
      <c r="B75" s="42">
        <v>1</v>
      </c>
      <c r="C75" s="42">
        <v>2</v>
      </c>
      <c r="D75" s="42">
        <v>3</v>
      </c>
      <c r="E75" s="43"/>
      <c r="F75" s="43">
        <v>4</v>
      </c>
      <c r="G75" s="43">
        <v>5</v>
      </c>
    </row>
    <row r="76" spans="2:10" ht="12.75" customHeight="1" outlineLevel="1">
      <c r="B76" s="13">
        <v>1</v>
      </c>
      <c r="C76" s="26" t="s">
        <v>81</v>
      </c>
      <c r="D76" s="27">
        <v>6972</v>
      </c>
      <c r="E76" s="46">
        <v>1.054</v>
      </c>
      <c r="F76" s="31">
        <v>1</v>
      </c>
      <c r="G76" s="135">
        <v>7348</v>
      </c>
    </row>
    <row r="77" spans="2:10" outlineLevel="1">
      <c r="B77" s="13">
        <v>2</v>
      </c>
      <c r="C77" s="146" t="s">
        <v>187</v>
      </c>
      <c r="D77" s="140">
        <v>3600</v>
      </c>
      <c r="E77" s="46">
        <v>1.054</v>
      </c>
      <c r="F77" s="31">
        <v>1</v>
      </c>
      <c r="G77" s="135">
        <v>3794</v>
      </c>
    </row>
    <row r="78" spans="2:10">
      <c r="B78" s="13">
        <v>3</v>
      </c>
      <c r="C78" s="26" t="s">
        <v>92</v>
      </c>
      <c r="D78" s="27">
        <v>433</v>
      </c>
      <c r="E78" s="46">
        <v>1.054</v>
      </c>
      <c r="F78" s="31">
        <v>12</v>
      </c>
      <c r="G78" s="135">
        <v>5477</v>
      </c>
    </row>
    <row r="79" spans="2:10">
      <c r="B79" s="13">
        <v>4</v>
      </c>
      <c r="C79" s="26" t="s">
        <v>92</v>
      </c>
      <c r="D79" s="27">
        <v>2200</v>
      </c>
      <c r="E79" s="46">
        <v>1</v>
      </c>
      <c r="F79" s="31">
        <v>12</v>
      </c>
      <c r="G79" s="135">
        <v>26400</v>
      </c>
    </row>
    <row r="80" spans="2:10">
      <c r="B80" s="13">
        <v>5</v>
      </c>
      <c r="C80" s="26" t="s">
        <v>179</v>
      </c>
      <c r="D80" s="27">
        <v>30146.799999999999</v>
      </c>
      <c r="E80" s="46">
        <v>1.054</v>
      </c>
      <c r="F80" s="31">
        <v>1</v>
      </c>
      <c r="G80" s="135">
        <v>31775</v>
      </c>
    </row>
    <row r="81" spans="2:12" ht="12.75" customHeight="1">
      <c r="B81" s="13"/>
      <c r="C81" s="35" t="s">
        <v>56</v>
      </c>
      <c r="D81" s="37"/>
      <c r="E81" s="31"/>
      <c r="F81" s="31"/>
      <c r="G81" s="85">
        <f>SUM(G76:G80)</f>
        <v>74794</v>
      </c>
      <c r="J81" s="56"/>
    </row>
    <row r="84" spans="2:12" ht="27.75" customHeight="1">
      <c r="B84" s="253" t="s">
        <v>159</v>
      </c>
      <c r="C84" s="253"/>
      <c r="D84" s="253"/>
      <c r="E84" s="253"/>
      <c r="F84" s="253"/>
      <c r="G84" s="253"/>
    </row>
    <row r="85" spans="2:12" ht="13.5" customHeight="1"/>
    <row r="86" spans="2:12" ht="23.25" customHeight="1">
      <c r="B86" s="10" t="s">
        <v>35</v>
      </c>
      <c r="C86" s="11" t="s">
        <v>36</v>
      </c>
      <c r="D86" s="248" t="s">
        <v>37</v>
      </c>
      <c r="E86" s="248"/>
    </row>
    <row r="87" spans="2:12">
      <c r="B87" s="13">
        <v>1</v>
      </c>
      <c r="C87" s="9">
        <v>2</v>
      </c>
      <c r="D87" s="247">
        <v>3</v>
      </c>
      <c r="E87" s="247"/>
    </row>
    <row r="88" spans="2:12" ht="27" customHeight="1">
      <c r="B88" s="13">
        <v>1</v>
      </c>
      <c r="C88" s="141" t="s">
        <v>160</v>
      </c>
      <c r="D88" s="246">
        <v>0</v>
      </c>
      <c r="E88" s="246"/>
      <c r="L88" s="56"/>
    </row>
    <row r="89" spans="2:12" ht="44.25" customHeight="1">
      <c r="B89" s="13">
        <v>2</v>
      </c>
      <c r="C89" s="141" t="s">
        <v>161</v>
      </c>
      <c r="D89" s="255">
        <v>5000</v>
      </c>
      <c r="E89" s="255"/>
      <c r="L89" s="56"/>
    </row>
    <row r="90" spans="2:12">
      <c r="B90" s="20"/>
      <c r="C90" s="54" t="s">
        <v>56</v>
      </c>
      <c r="D90" s="256">
        <f>D88+D89</f>
        <v>5000</v>
      </c>
      <c r="E90" s="257"/>
      <c r="I90" s="56"/>
    </row>
    <row r="91" spans="2:12" ht="15" customHeight="1">
      <c r="B91" s="149"/>
      <c r="C91" s="150"/>
      <c r="D91" s="151"/>
      <c r="E91" s="152"/>
      <c r="I91" s="56"/>
    </row>
    <row r="92" spans="2:12" ht="27.75" customHeight="1">
      <c r="B92" s="253" t="s">
        <v>212</v>
      </c>
      <c r="C92" s="253"/>
      <c r="D92" s="253"/>
      <c r="E92" s="253"/>
      <c r="F92" s="253"/>
      <c r="G92" s="253"/>
    </row>
    <row r="93" spans="2:12">
      <c r="B93" s="12"/>
      <c r="C93" s="12"/>
      <c r="D93" s="12"/>
    </row>
    <row r="94" spans="2:12" ht="40.5" customHeight="1">
      <c r="B94" s="10" t="s">
        <v>35</v>
      </c>
      <c r="C94" s="11" t="s">
        <v>36</v>
      </c>
      <c r="D94" s="11" t="s">
        <v>37</v>
      </c>
    </row>
    <row r="95" spans="2:12">
      <c r="B95" s="9">
        <v>1</v>
      </c>
      <c r="C95" s="9">
        <v>2</v>
      </c>
      <c r="D95" s="9">
        <v>4</v>
      </c>
      <c r="E95" s="259"/>
      <c r="F95" s="243"/>
    </row>
    <row r="96" spans="2:12" ht="24.75" customHeight="1">
      <c r="B96" s="67">
        <v>1</v>
      </c>
      <c r="C96" s="26" t="s">
        <v>163</v>
      </c>
      <c r="D96" s="142">
        <v>22000</v>
      </c>
      <c r="F96" s="254"/>
      <c r="G96" s="254"/>
      <c r="I96" s="56"/>
    </row>
    <row r="97" spans="2:9" ht="18.75" customHeight="1">
      <c r="B97" s="67">
        <v>2</v>
      </c>
      <c r="C97" s="26" t="s">
        <v>156</v>
      </c>
      <c r="D97" s="27">
        <v>0</v>
      </c>
      <c r="F97" s="132"/>
      <c r="G97" s="132"/>
      <c r="I97" s="56"/>
    </row>
    <row r="98" spans="2:9">
      <c r="B98" s="13"/>
      <c r="C98" s="26"/>
      <c r="D98" s="38"/>
    </row>
    <row r="99" spans="2:9" ht="12.75" customHeight="1">
      <c r="B99" s="13"/>
      <c r="C99" s="35" t="s">
        <v>1</v>
      </c>
      <c r="D99" s="37">
        <f>D96+D97</f>
        <v>22000</v>
      </c>
      <c r="F99" s="56"/>
    </row>
    <row r="100" spans="2:9">
      <c r="B100" s="14"/>
      <c r="C100" s="15"/>
      <c r="D100" s="8"/>
    </row>
    <row r="101" spans="2:9">
      <c r="B101" s="14"/>
      <c r="C101" s="15"/>
      <c r="D101" s="8"/>
    </row>
    <row r="102" spans="2:9">
      <c r="B102" s="14"/>
      <c r="C102" s="15"/>
      <c r="D102" s="8"/>
    </row>
    <row r="103" spans="2:9">
      <c r="B103" s="258" t="s">
        <v>184</v>
      </c>
      <c r="C103" s="258"/>
      <c r="D103" s="58">
        <f>D14+G27+D33+G49+G61+G70+G81+D90+D99</f>
        <v>2134721</v>
      </c>
    </row>
    <row r="104" spans="2:9">
      <c r="B104" s="14"/>
      <c r="C104" s="15"/>
      <c r="D104" s="8"/>
    </row>
    <row r="105" spans="2:9">
      <c r="B105" s="7" t="s">
        <v>57</v>
      </c>
      <c r="D105" s="7" t="s">
        <v>0</v>
      </c>
    </row>
    <row r="107" spans="2:9">
      <c r="B107" s="7" t="s">
        <v>192</v>
      </c>
      <c r="D107" s="7" t="s">
        <v>193</v>
      </c>
    </row>
    <row r="110" spans="2:9">
      <c r="I110" s="56"/>
    </row>
    <row r="111" spans="2:9" ht="12" customHeight="1">
      <c r="I111" s="56"/>
    </row>
  </sheetData>
  <mergeCells count="35">
    <mergeCell ref="B103:C103"/>
    <mergeCell ref="D36:E36"/>
    <mergeCell ref="D37:E37"/>
    <mergeCell ref="D86:E86"/>
    <mergeCell ref="D87:E87"/>
    <mergeCell ref="B21:D21"/>
    <mergeCell ref="D88:E88"/>
    <mergeCell ref="D32:E32"/>
    <mergeCell ref="B63:G63"/>
    <mergeCell ref="E95:F95"/>
    <mergeCell ref="F96:G96"/>
    <mergeCell ref="B40:F40"/>
    <mergeCell ref="B51:G51"/>
    <mergeCell ref="D89:E89"/>
    <mergeCell ref="B84:G84"/>
    <mergeCell ref="B29:G29"/>
    <mergeCell ref="D90:E90"/>
    <mergeCell ref="D35:E35"/>
    <mergeCell ref="B92:G92"/>
    <mergeCell ref="B7:D7"/>
    <mergeCell ref="D17:E17"/>
    <mergeCell ref="D18:E18"/>
    <mergeCell ref="B72:F72"/>
    <mergeCell ref="D33:E33"/>
    <mergeCell ref="D31:E31"/>
    <mergeCell ref="D1:G1"/>
    <mergeCell ref="D34:E34"/>
    <mergeCell ref="D14:E14"/>
    <mergeCell ref="D15:E15"/>
    <mergeCell ref="D16:E16"/>
    <mergeCell ref="D13:E13"/>
    <mergeCell ref="D12:E12"/>
    <mergeCell ref="B8:E8"/>
    <mergeCell ref="B10:D10"/>
    <mergeCell ref="D2:G2"/>
  </mergeCells>
  <phoneticPr fontId="3" type="noConversion"/>
  <pageMargins left="0.59055118110236227" right="0" top="0.39370078740157483" bottom="0.39370078740157483" header="0" footer="0"/>
  <pageSetup paperSize="9" scale="86" orientation="portrait" r:id="rId1"/>
  <headerFooter alignWithMargins="0"/>
  <rowBreaks count="1" manualBreakCount="1">
    <brk id="5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G35"/>
  <sheetViews>
    <sheetView showGridLines="0" zoomScaleNormal="100" workbookViewId="0">
      <selection activeCell="D27" sqref="D27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13.7109375" style="7" customWidth="1"/>
    <col min="6" max="7" width="11.7109375" style="7" bestFit="1" customWidth="1"/>
    <col min="8" max="8" width="9.7109375" style="7" bestFit="1" customWidth="1"/>
    <col min="9" max="9" width="9.140625" style="7"/>
    <col min="10" max="10" width="10.140625" style="7" bestFit="1" customWidth="1"/>
    <col min="11" max="16384" width="9.140625" style="7"/>
  </cols>
  <sheetData>
    <row r="1" spans="2:7">
      <c r="D1" s="243" t="s">
        <v>83</v>
      </c>
      <c r="E1" s="243"/>
    </row>
    <row r="2" spans="2:7" ht="39" customHeight="1">
      <c r="D2" s="249" t="s">
        <v>158</v>
      </c>
      <c r="E2" s="249"/>
      <c r="F2" s="12"/>
      <c r="G2" s="12"/>
    </row>
    <row r="3" spans="2:7" ht="27" customHeight="1">
      <c r="D3" s="7" t="s">
        <v>111</v>
      </c>
    </row>
    <row r="6" spans="2:7" ht="5.25" customHeight="1"/>
    <row r="7" spans="2:7">
      <c r="B7" s="243" t="s">
        <v>33</v>
      </c>
      <c r="C7" s="243"/>
      <c r="D7" s="243"/>
    </row>
    <row r="8" spans="2:7" ht="33" customHeight="1">
      <c r="B8" s="249" t="s">
        <v>183</v>
      </c>
      <c r="C8" s="249"/>
      <c r="D8" s="249"/>
    </row>
    <row r="9" spans="2:7" ht="6.75" customHeight="1"/>
    <row r="10" spans="2:7" ht="12" customHeight="1"/>
    <row r="11" spans="2:7" ht="12.75" customHeight="1">
      <c r="B11" s="253" t="s">
        <v>167</v>
      </c>
      <c r="C11" s="253"/>
      <c r="D11" s="253"/>
    </row>
    <row r="12" spans="2:7">
      <c r="B12" s="12"/>
      <c r="C12" s="12"/>
      <c r="D12" s="12"/>
    </row>
    <row r="13" spans="2:7" ht="47.25" customHeight="1">
      <c r="B13" s="10" t="s">
        <v>35</v>
      </c>
      <c r="C13" s="11" t="s">
        <v>36</v>
      </c>
      <c r="D13" s="11" t="s">
        <v>74</v>
      </c>
      <c r="E13" s="11" t="s">
        <v>75</v>
      </c>
    </row>
    <row r="14" spans="2:7" s="44" customFormat="1" ht="12">
      <c r="B14" s="42">
        <v>1</v>
      </c>
      <c r="C14" s="42">
        <v>2</v>
      </c>
      <c r="D14" s="42">
        <v>3</v>
      </c>
      <c r="E14" s="43">
        <v>5</v>
      </c>
    </row>
    <row r="15" spans="2:7" ht="12.75" customHeight="1" outlineLevel="1">
      <c r="B15" s="13">
        <v>1</v>
      </c>
      <c r="C15" s="26" t="s">
        <v>180</v>
      </c>
      <c r="D15" s="27"/>
      <c r="E15" s="84"/>
    </row>
    <row r="16" spans="2:7" outlineLevel="1">
      <c r="B16" s="13" t="s">
        <v>209</v>
      </c>
      <c r="C16" s="55" t="s">
        <v>162</v>
      </c>
      <c r="D16" s="140"/>
      <c r="E16" s="84">
        <v>1668011</v>
      </c>
    </row>
    <row r="17" spans="2:5" s="168" customFormat="1" outlineLevel="1">
      <c r="B17" s="68"/>
      <c r="C17" s="166" t="s">
        <v>207</v>
      </c>
      <c r="D17" s="167"/>
      <c r="E17" s="136">
        <v>223104</v>
      </c>
    </row>
    <row r="18" spans="2:5" s="168" customFormat="1" outlineLevel="1">
      <c r="B18" s="68"/>
      <c r="C18" s="166" t="s">
        <v>208</v>
      </c>
      <c r="D18" s="167"/>
      <c r="E18" s="136">
        <v>1444905</v>
      </c>
    </row>
    <row r="19" spans="2:5">
      <c r="B19" s="13" t="s">
        <v>210</v>
      </c>
      <c r="C19" s="26" t="s">
        <v>181</v>
      </c>
      <c r="D19" s="27"/>
      <c r="E19" s="84">
        <v>687473</v>
      </c>
    </row>
    <row r="20" spans="2:5" s="168" customFormat="1">
      <c r="B20" s="68"/>
      <c r="C20" s="30" t="s">
        <v>211</v>
      </c>
      <c r="D20" s="169"/>
      <c r="E20" s="136">
        <v>687473</v>
      </c>
    </row>
    <row r="21" spans="2:5" ht="12.75" customHeight="1">
      <c r="B21" s="13"/>
      <c r="C21" s="35" t="s">
        <v>56</v>
      </c>
      <c r="D21" s="37"/>
      <c r="E21" s="85">
        <f>E16+E19</f>
        <v>2355484</v>
      </c>
    </row>
    <row r="24" spans="2:5">
      <c r="B24" s="14"/>
      <c r="C24" s="15"/>
      <c r="D24" s="8"/>
    </row>
    <row r="25" spans="2:5">
      <c r="B25" s="14"/>
      <c r="C25" s="15"/>
      <c r="D25" s="8"/>
    </row>
    <row r="26" spans="2:5">
      <c r="B26" s="14"/>
      <c r="C26" s="15"/>
      <c r="D26" s="8"/>
    </row>
    <row r="27" spans="2:5">
      <c r="B27" s="258" t="s">
        <v>184</v>
      </c>
      <c r="C27" s="258"/>
      <c r="D27" s="58">
        <f>E21</f>
        <v>2355484</v>
      </c>
    </row>
    <row r="28" spans="2:5">
      <c r="B28" s="14"/>
      <c r="C28" s="15"/>
      <c r="D28" s="8"/>
    </row>
    <row r="29" spans="2:5">
      <c r="B29" s="7" t="s">
        <v>57</v>
      </c>
      <c r="D29" s="7" t="s">
        <v>0</v>
      </c>
    </row>
    <row r="31" spans="2:5">
      <c r="B31" s="7" t="s">
        <v>192</v>
      </c>
      <c r="D31" s="7" t="s">
        <v>193</v>
      </c>
    </row>
    <row r="34" spans="7:7">
      <c r="G34" s="56"/>
    </row>
    <row r="35" spans="7:7" ht="12" customHeight="1">
      <c r="G35" s="56"/>
    </row>
  </sheetData>
  <mergeCells count="6">
    <mergeCell ref="B27:C27"/>
    <mergeCell ref="B11:D11"/>
    <mergeCell ref="D1:E1"/>
    <mergeCell ref="D2:E2"/>
    <mergeCell ref="B7:D7"/>
    <mergeCell ref="B8:D8"/>
  </mergeCells>
  <pageMargins left="0.59055118110236227" right="0" top="0.39370078740157483" bottom="0.39370078740157483" header="0" footer="0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B1:I59"/>
  <sheetViews>
    <sheetView showGridLines="0" topLeftCell="A16" zoomScaleNormal="100" workbookViewId="0">
      <selection activeCell="B45" sqref="B45:G45"/>
    </sheetView>
  </sheetViews>
  <sheetFormatPr defaultRowHeight="12.75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8.42578125" style="7" customWidth="1"/>
    <col min="7" max="7" width="10.28515625" style="7" customWidth="1"/>
    <col min="8" max="8" width="9.140625" style="7"/>
    <col min="9" max="9" width="11.7109375" style="7" bestFit="1" customWidth="1"/>
    <col min="10" max="16384" width="9.140625" style="7"/>
  </cols>
  <sheetData>
    <row r="1" spans="2:7">
      <c r="D1" s="243" t="s">
        <v>83</v>
      </c>
      <c r="E1" s="243"/>
      <c r="F1" s="243"/>
      <c r="G1" s="243"/>
    </row>
    <row r="2" spans="2:7" ht="39" customHeight="1">
      <c r="D2" s="249" t="s">
        <v>158</v>
      </c>
      <c r="E2" s="249"/>
      <c r="F2" s="249"/>
      <c r="G2" s="249"/>
    </row>
    <row r="3" spans="2:7" ht="28.5" customHeight="1">
      <c r="E3" s="7" t="s">
        <v>111</v>
      </c>
    </row>
    <row r="4" spans="2:7" ht="14.25" customHeight="1"/>
    <row r="6" spans="2:7" ht="5.25" customHeight="1"/>
    <row r="7" spans="2:7">
      <c r="B7" s="243" t="s">
        <v>33</v>
      </c>
      <c r="C7" s="243"/>
      <c r="D7" s="243"/>
    </row>
    <row r="8" spans="2:7">
      <c r="B8" s="243" t="s">
        <v>190</v>
      </c>
      <c r="C8" s="243"/>
      <c r="D8" s="243"/>
    </row>
    <row r="9" spans="2:7" ht="6.75" customHeight="1"/>
    <row r="10" spans="2:7">
      <c r="B10" s="250" t="s">
        <v>34</v>
      </c>
      <c r="C10" s="250"/>
      <c r="D10" s="250"/>
    </row>
    <row r="11" spans="2:7" ht="13.5" customHeight="1"/>
    <row r="12" spans="2:7" ht="23.25" customHeight="1">
      <c r="B12" s="10" t="s">
        <v>35</v>
      </c>
      <c r="C12" s="11" t="s">
        <v>36</v>
      </c>
      <c r="D12" s="248" t="s">
        <v>37</v>
      </c>
      <c r="E12" s="248"/>
    </row>
    <row r="13" spans="2:7">
      <c r="B13" s="13">
        <v>1</v>
      </c>
      <c r="C13" s="9">
        <v>2</v>
      </c>
      <c r="D13" s="247">
        <v>3</v>
      </c>
      <c r="E13" s="247"/>
    </row>
    <row r="14" spans="2:7" ht="12.75" customHeight="1">
      <c r="B14" s="13">
        <v>1</v>
      </c>
      <c r="C14" s="9" t="s">
        <v>15</v>
      </c>
      <c r="D14" s="263">
        <f>D15</f>
        <v>5465514</v>
      </c>
      <c r="E14" s="263"/>
    </row>
    <row r="15" spans="2:7" ht="12.75" customHeight="1">
      <c r="B15" s="13"/>
      <c r="C15" s="26" t="s">
        <v>38</v>
      </c>
      <c r="D15" s="264">
        <f>D16+D19</f>
        <v>5465514</v>
      </c>
      <c r="E15" s="264"/>
    </row>
    <row r="16" spans="2:7" ht="12.75" customHeight="1">
      <c r="B16" s="68"/>
      <c r="C16" s="30" t="s">
        <v>86</v>
      </c>
      <c r="D16" s="265">
        <f>4115658-15000</f>
        <v>4100658</v>
      </c>
      <c r="E16" s="266"/>
    </row>
    <row r="17" spans="2:9" ht="17.25" hidden="1" customHeight="1">
      <c r="B17" s="13"/>
      <c r="C17" s="39" t="s">
        <v>96</v>
      </c>
      <c r="D17" s="261"/>
      <c r="E17" s="262"/>
      <c r="F17" s="7" t="s">
        <v>93</v>
      </c>
      <c r="I17" s="56"/>
    </row>
    <row r="18" spans="2:9" hidden="1">
      <c r="B18" s="13"/>
      <c r="C18" s="39" t="s">
        <v>94</v>
      </c>
      <c r="D18" s="261"/>
      <c r="E18" s="262"/>
    </row>
    <row r="19" spans="2:9">
      <c r="B19" s="13"/>
      <c r="C19" s="69" t="s">
        <v>95</v>
      </c>
      <c r="D19" s="267">
        <f>1371856-7000</f>
        <v>1364856</v>
      </c>
      <c r="E19" s="268"/>
      <c r="I19" s="56"/>
    </row>
    <row r="20" spans="2:9" ht="12.75" hidden="1" customHeight="1">
      <c r="B20" s="13"/>
      <c r="C20" s="39" t="s">
        <v>106</v>
      </c>
      <c r="D20" s="246">
        <f>72607.31*4</f>
        <v>290429.24</v>
      </c>
      <c r="E20" s="246"/>
    </row>
    <row r="21" spans="2:9" ht="12.75" hidden="1" customHeight="1">
      <c r="B21" s="13"/>
      <c r="C21" s="39" t="s">
        <v>107</v>
      </c>
      <c r="D21" s="252">
        <f>82651.31*8</f>
        <v>661210.48</v>
      </c>
      <c r="E21" s="252"/>
    </row>
    <row r="22" spans="2:9" ht="12.75" hidden="1" customHeight="1">
      <c r="B22" s="13"/>
      <c r="C22" s="39" t="s">
        <v>64</v>
      </c>
      <c r="D22" s="246">
        <v>45855.28</v>
      </c>
      <c r="E22" s="246"/>
    </row>
    <row r="25" spans="2:9" ht="12.75" customHeight="1">
      <c r="B25" s="253" t="s">
        <v>165</v>
      </c>
      <c r="C25" s="253"/>
      <c r="D25" s="253"/>
      <c r="E25" s="253"/>
      <c r="F25" s="253"/>
      <c r="G25" s="253"/>
    </row>
    <row r="26" spans="2:9" ht="25.5" customHeight="1">
      <c r="B26" s="12"/>
      <c r="C26" s="12"/>
      <c r="D26" s="12"/>
    </row>
    <row r="27" spans="2:9" ht="21.75" customHeight="1">
      <c r="B27" s="10" t="s">
        <v>35</v>
      </c>
      <c r="C27" s="11" t="s">
        <v>36</v>
      </c>
      <c r="D27" s="248" t="s">
        <v>37</v>
      </c>
      <c r="E27" s="248"/>
    </row>
    <row r="28" spans="2:9">
      <c r="B28" s="11">
        <v>1</v>
      </c>
      <c r="C28" s="11">
        <v>2</v>
      </c>
      <c r="D28" s="248">
        <v>3</v>
      </c>
      <c r="E28" s="248"/>
    </row>
    <row r="29" spans="2:9" ht="18" customHeight="1">
      <c r="B29" s="13">
        <v>1</v>
      </c>
      <c r="C29" s="26" t="s">
        <v>44</v>
      </c>
      <c r="D29" s="245">
        <f>D30</f>
        <v>1657229</v>
      </c>
      <c r="E29" s="245"/>
      <c r="F29" s="19"/>
    </row>
    <row r="30" spans="2:9" ht="12.75" customHeight="1">
      <c r="B30" s="13"/>
      <c r="C30" s="30" t="s">
        <v>45</v>
      </c>
      <c r="D30" s="244">
        <f>D31+D32</f>
        <v>1657229</v>
      </c>
      <c r="E30" s="244"/>
      <c r="F30" s="19"/>
    </row>
    <row r="31" spans="2:9" ht="12.75" customHeight="1">
      <c r="B31" s="13"/>
      <c r="C31" s="26" t="s">
        <v>86</v>
      </c>
      <c r="D31" s="255">
        <v>1242928</v>
      </c>
      <c r="E31" s="255"/>
      <c r="F31" s="19" t="s">
        <v>93</v>
      </c>
    </row>
    <row r="32" spans="2:9" ht="12.75" customHeight="1">
      <c r="B32" s="13"/>
      <c r="C32" s="26" t="s">
        <v>87</v>
      </c>
      <c r="D32" s="255">
        <v>414301</v>
      </c>
      <c r="E32" s="255"/>
      <c r="F32" s="19"/>
    </row>
    <row r="33" spans="2:7">
      <c r="B33" s="14"/>
      <c r="C33" s="15"/>
      <c r="D33" s="8"/>
    </row>
    <row r="34" spans="2:7">
      <c r="B34" s="14"/>
      <c r="C34" s="15"/>
      <c r="D34" s="8"/>
    </row>
    <row r="35" spans="2:7" ht="25.5" customHeight="1">
      <c r="B35" s="253" t="s">
        <v>166</v>
      </c>
      <c r="C35" s="253"/>
      <c r="D35" s="253"/>
      <c r="E35" s="253"/>
      <c r="F35" s="253"/>
      <c r="G35" s="253"/>
    </row>
    <row r="36" spans="2:7" ht="25.5" customHeight="1">
      <c r="B36" s="12"/>
      <c r="C36" s="12"/>
      <c r="D36" s="12"/>
    </row>
    <row r="37" spans="2:7" ht="21.75" customHeight="1">
      <c r="B37" s="10" t="s">
        <v>35</v>
      </c>
      <c r="C37" s="11" t="s">
        <v>36</v>
      </c>
      <c r="D37" s="248" t="s">
        <v>37</v>
      </c>
      <c r="E37" s="248"/>
    </row>
    <row r="38" spans="2:7">
      <c r="B38" s="11">
        <v>1</v>
      </c>
      <c r="C38" s="11">
        <v>2</v>
      </c>
      <c r="D38" s="248">
        <v>3</v>
      </c>
      <c r="E38" s="248"/>
    </row>
    <row r="39" spans="2:7" ht="39" customHeight="1">
      <c r="B39" s="13">
        <v>1</v>
      </c>
      <c r="C39" s="26" t="s">
        <v>161</v>
      </c>
      <c r="D39" s="245">
        <f>D40</f>
        <v>22000</v>
      </c>
      <c r="E39" s="245"/>
      <c r="F39" s="19"/>
    </row>
    <row r="40" spans="2:7" ht="12.75" customHeight="1">
      <c r="B40" s="13"/>
      <c r="C40" s="30" t="s">
        <v>45</v>
      </c>
      <c r="D40" s="244">
        <f>D41+D42</f>
        <v>22000</v>
      </c>
      <c r="E40" s="244"/>
      <c r="F40" s="19"/>
    </row>
    <row r="41" spans="2:7" ht="12.75" customHeight="1">
      <c r="B41" s="13"/>
      <c r="C41" s="26" t="s">
        <v>86</v>
      </c>
      <c r="D41" s="255">
        <v>15000</v>
      </c>
      <c r="E41" s="255"/>
      <c r="F41" s="19" t="s">
        <v>93</v>
      </c>
    </row>
    <row r="42" spans="2:7" ht="12.75" customHeight="1">
      <c r="B42" s="13"/>
      <c r="C42" s="26" t="s">
        <v>87</v>
      </c>
      <c r="D42" s="255">
        <v>7000</v>
      </c>
      <c r="E42" s="255"/>
      <c r="F42" s="19"/>
    </row>
    <row r="43" spans="2:7">
      <c r="B43" s="14"/>
      <c r="C43" s="15"/>
      <c r="D43" s="8"/>
    </row>
    <row r="44" spans="2:7">
      <c r="B44" s="14"/>
      <c r="C44" s="15"/>
      <c r="D44" s="8"/>
    </row>
    <row r="45" spans="2:7" ht="27.75" customHeight="1">
      <c r="B45" s="253" t="s">
        <v>213</v>
      </c>
      <c r="C45" s="253"/>
      <c r="D45" s="253"/>
      <c r="E45" s="253"/>
      <c r="F45" s="253"/>
      <c r="G45" s="253"/>
    </row>
    <row r="46" spans="2:7">
      <c r="B46" s="12"/>
      <c r="C46" s="12"/>
      <c r="D46" s="12"/>
    </row>
    <row r="47" spans="2:7" ht="40.5" customHeight="1">
      <c r="B47" s="10" t="s">
        <v>35</v>
      </c>
      <c r="C47" s="11" t="s">
        <v>36</v>
      </c>
      <c r="D47" s="11" t="s">
        <v>37</v>
      </c>
    </row>
    <row r="48" spans="2:7">
      <c r="B48" s="9">
        <v>1</v>
      </c>
      <c r="C48" s="9">
        <v>2</v>
      </c>
      <c r="D48" s="9">
        <v>4</v>
      </c>
      <c r="E48" s="259"/>
      <c r="F48" s="243"/>
    </row>
    <row r="49" spans="2:9" ht="24.75" customHeight="1">
      <c r="B49" s="67">
        <v>1</v>
      </c>
      <c r="C49" s="26" t="s">
        <v>88</v>
      </c>
      <c r="D49" s="142">
        <v>29233</v>
      </c>
      <c r="F49" s="254"/>
      <c r="G49" s="254"/>
      <c r="I49" s="56"/>
    </row>
    <row r="50" spans="2:9">
      <c r="B50" s="13"/>
      <c r="C50" s="26"/>
      <c r="D50" s="38"/>
    </row>
    <row r="51" spans="2:9" ht="12.75" customHeight="1">
      <c r="B51" s="13"/>
      <c r="C51" s="35" t="s">
        <v>1</v>
      </c>
      <c r="D51" s="37">
        <f>D49</f>
        <v>29233</v>
      </c>
    </row>
    <row r="52" spans="2:9">
      <c r="B52" s="14"/>
      <c r="C52" s="15"/>
      <c r="D52" s="8"/>
    </row>
    <row r="53" spans="2:9">
      <c r="B53" s="14"/>
      <c r="C53" s="15"/>
      <c r="D53" s="8"/>
    </row>
    <row r="54" spans="2:9">
      <c r="B54" s="14"/>
      <c r="C54" s="15"/>
      <c r="D54" s="8"/>
    </row>
    <row r="55" spans="2:9">
      <c r="B55" s="260" t="s">
        <v>184</v>
      </c>
      <c r="C55" s="260"/>
      <c r="D55" s="58">
        <f>D14+D29+D39+D51</f>
        <v>7173976</v>
      </c>
    </row>
    <row r="56" spans="2:9">
      <c r="B56" s="14"/>
      <c r="C56" s="15"/>
      <c r="D56" s="8"/>
    </row>
    <row r="57" spans="2:9" ht="26.25" customHeight="1">
      <c r="B57" s="7" t="s">
        <v>57</v>
      </c>
      <c r="D57" s="7" t="s">
        <v>0</v>
      </c>
    </row>
    <row r="58" spans="2:9" ht="34.5" customHeight="1"/>
    <row r="59" spans="2:9">
      <c r="B59" s="7" t="s">
        <v>192</v>
      </c>
      <c r="D59" s="7" t="s">
        <v>193</v>
      </c>
    </row>
  </sheetData>
  <mergeCells count="34">
    <mergeCell ref="D42:E42"/>
    <mergeCell ref="B35:G35"/>
    <mergeCell ref="D37:E37"/>
    <mergeCell ref="D38:E38"/>
    <mergeCell ref="D39:E39"/>
    <mergeCell ref="D40:E40"/>
    <mergeCell ref="D41:E41"/>
    <mergeCell ref="B45:G45"/>
    <mergeCell ref="E48:F48"/>
    <mergeCell ref="F49:G49"/>
    <mergeCell ref="D1:G1"/>
    <mergeCell ref="D2:G2"/>
    <mergeCell ref="B7:D7"/>
    <mergeCell ref="B8:D8"/>
    <mergeCell ref="B10:D10"/>
    <mergeCell ref="D12:E12"/>
    <mergeCell ref="D31:E31"/>
    <mergeCell ref="D13:E13"/>
    <mergeCell ref="D14:E14"/>
    <mergeCell ref="D15:E15"/>
    <mergeCell ref="D20:E20"/>
    <mergeCell ref="D18:E18"/>
    <mergeCell ref="D16:E16"/>
    <mergeCell ref="D19:E19"/>
    <mergeCell ref="B55:C55"/>
    <mergeCell ref="D17:E17"/>
    <mergeCell ref="D27:E27"/>
    <mergeCell ref="D28:E28"/>
    <mergeCell ref="D29:E29"/>
    <mergeCell ref="D30:E30"/>
    <mergeCell ref="D21:E21"/>
    <mergeCell ref="D32:E32"/>
    <mergeCell ref="D22:E22"/>
    <mergeCell ref="B25:G25"/>
  </mergeCells>
  <phoneticPr fontId="3" type="noConversion"/>
  <pageMargins left="0.59055118110236227" right="0" top="0.59055118110236227" bottom="0.59055118110236227" header="0" footer="0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1:I32"/>
  <sheetViews>
    <sheetView showGridLines="0" topLeftCell="A4" zoomScaleNormal="100" workbookViewId="0">
      <selection activeCell="B23" sqref="B23"/>
    </sheetView>
  </sheetViews>
  <sheetFormatPr defaultRowHeight="12.75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9" style="7" customWidth="1"/>
    <col min="7" max="7" width="11.140625" style="7" customWidth="1"/>
    <col min="8" max="9" width="11.7109375" style="7" bestFit="1" customWidth="1"/>
    <col min="10" max="10" width="9.7109375" style="7" bestFit="1" customWidth="1"/>
    <col min="11" max="11" width="9.140625" style="7"/>
    <col min="12" max="12" width="10.140625" style="7" bestFit="1" customWidth="1"/>
    <col min="13" max="16384" width="9.140625" style="7"/>
  </cols>
  <sheetData>
    <row r="1" spans="2:8">
      <c r="D1" s="243" t="s">
        <v>83</v>
      </c>
      <c r="E1" s="243"/>
      <c r="F1" s="243"/>
      <c r="G1" s="243"/>
    </row>
    <row r="2" spans="2:8" ht="39" customHeight="1">
      <c r="D2" s="249" t="s">
        <v>158</v>
      </c>
      <c r="E2" s="249"/>
      <c r="F2" s="249"/>
      <c r="G2" s="249"/>
    </row>
    <row r="3" spans="2:8" ht="27" customHeight="1">
      <c r="E3" s="7" t="s">
        <v>111</v>
      </c>
    </row>
    <row r="6" spans="2:8" ht="5.25" customHeight="1"/>
    <row r="7" spans="2:8">
      <c r="B7" s="243" t="s">
        <v>33</v>
      </c>
      <c r="C7" s="243"/>
      <c r="D7" s="243"/>
    </row>
    <row r="8" spans="2:8" ht="33" customHeight="1">
      <c r="B8" s="249" t="s">
        <v>183</v>
      </c>
      <c r="C8" s="249"/>
      <c r="D8" s="249"/>
      <c r="E8" s="249"/>
    </row>
    <row r="9" spans="2:8" ht="6.75" customHeight="1"/>
    <row r="11" spans="2:8">
      <c r="B11" s="14"/>
      <c r="C11" s="15"/>
      <c r="D11" s="8"/>
    </row>
    <row r="12" spans="2:8" ht="25.5" customHeight="1">
      <c r="B12" s="253" t="s">
        <v>188</v>
      </c>
      <c r="C12" s="253"/>
      <c r="D12" s="253"/>
      <c r="E12" s="253"/>
      <c r="F12" s="253"/>
    </row>
    <row r="13" spans="2:8" ht="12.75" customHeight="1">
      <c r="B13" s="12"/>
      <c r="C13" s="12"/>
      <c r="D13" s="12"/>
    </row>
    <row r="14" spans="2:8" s="53" customFormat="1" ht="49.5" customHeight="1">
      <c r="B14" s="10" t="s">
        <v>35</v>
      </c>
      <c r="C14" s="11" t="s">
        <v>36</v>
      </c>
      <c r="D14" s="11" t="s">
        <v>78</v>
      </c>
      <c r="E14" s="11" t="s">
        <v>76</v>
      </c>
      <c r="F14" s="11" t="s">
        <v>75</v>
      </c>
    </row>
    <row r="15" spans="2:8" s="44" customFormat="1" ht="12">
      <c r="B15" s="42">
        <v>1</v>
      </c>
      <c r="C15" s="42">
        <v>2</v>
      </c>
      <c r="D15" s="42">
        <v>3</v>
      </c>
      <c r="E15" s="43">
        <v>4</v>
      </c>
      <c r="F15" s="43">
        <v>5</v>
      </c>
    </row>
    <row r="16" spans="2:8" ht="26.25" customHeight="1">
      <c r="B16" s="13">
        <v>1</v>
      </c>
      <c r="C16" s="26" t="s">
        <v>189</v>
      </c>
      <c r="D16" s="42"/>
      <c r="E16" s="43"/>
      <c r="F16" s="43">
        <v>0</v>
      </c>
      <c r="H16" s="7">
        <f>D16*E16</f>
        <v>0</v>
      </c>
    </row>
    <row r="17" spans="2:9" ht="12.75" customHeight="1">
      <c r="B17" s="13"/>
      <c r="C17" s="26"/>
      <c r="D17" s="42"/>
      <c r="E17" s="43"/>
      <c r="F17" s="43"/>
    </row>
    <row r="18" spans="2:9" ht="12.75" customHeight="1">
      <c r="B18" s="13"/>
      <c r="C18" s="35" t="s">
        <v>1</v>
      </c>
      <c r="D18" s="42"/>
      <c r="E18" s="43"/>
      <c r="F18" s="51">
        <f>F16</f>
        <v>0</v>
      </c>
    </row>
    <row r="19" spans="2:9">
      <c r="B19" s="14"/>
      <c r="C19" s="15"/>
      <c r="D19" s="8"/>
    </row>
    <row r="20" spans="2:9">
      <c r="B20" s="14"/>
      <c r="C20" s="15"/>
      <c r="D20" s="8"/>
    </row>
    <row r="21" spans="2:9">
      <c r="B21" s="14"/>
      <c r="C21" s="15"/>
      <c r="D21" s="8"/>
    </row>
    <row r="22" spans="2:9">
      <c r="B22" s="258" t="s">
        <v>184</v>
      </c>
      <c r="C22" s="258"/>
      <c r="D22" s="58">
        <f>F18</f>
        <v>0</v>
      </c>
    </row>
    <row r="23" spans="2:9">
      <c r="B23" s="14"/>
      <c r="C23" s="15"/>
      <c r="D23" s="8"/>
    </row>
    <row r="24" spans="2:9">
      <c r="B24" s="7" t="s">
        <v>57</v>
      </c>
      <c r="D24" s="7" t="s">
        <v>0</v>
      </c>
    </row>
    <row r="28" spans="2:9">
      <c r="B28" s="7" t="s">
        <v>192</v>
      </c>
      <c r="D28" s="7" t="s">
        <v>193</v>
      </c>
    </row>
    <row r="31" spans="2:9">
      <c r="I31" s="56"/>
    </row>
    <row r="32" spans="2:9" ht="12" customHeight="1">
      <c r="I32" s="56"/>
    </row>
  </sheetData>
  <mergeCells count="6">
    <mergeCell ref="B22:C22"/>
    <mergeCell ref="B12:F12"/>
    <mergeCell ref="D1:G1"/>
    <mergeCell ref="D2:G2"/>
    <mergeCell ref="B7:D7"/>
    <mergeCell ref="B8:E8"/>
  </mergeCells>
  <pageMargins left="0.59055118110236227" right="0" top="0.39370078740157483" bottom="0.39370078740157483" header="0" footer="0"/>
  <pageSetup paperSize="9" scale="86" orientation="portrait" r:id="rId1"/>
  <headerFooter alignWithMargins="0"/>
  <rowBreaks count="1" manualBreakCount="1">
    <brk id="18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B1:J34"/>
  <sheetViews>
    <sheetView showGridLines="0" zoomScaleNormal="100" workbookViewId="0">
      <selection activeCell="B27" sqref="B27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9" style="7" customWidth="1"/>
    <col min="7" max="7" width="11.140625" style="7" customWidth="1"/>
    <col min="8" max="9" width="11.7109375" style="7" bestFit="1" customWidth="1"/>
    <col min="10" max="10" width="9.7109375" style="7" bestFit="1" customWidth="1"/>
    <col min="11" max="11" width="9.140625" style="7"/>
    <col min="12" max="12" width="10.140625" style="7" bestFit="1" customWidth="1"/>
    <col min="13" max="16384" width="9.140625" style="7"/>
  </cols>
  <sheetData>
    <row r="1" spans="2:7">
      <c r="D1" s="243" t="s">
        <v>83</v>
      </c>
      <c r="E1" s="243"/>
      <c r="F1" s="243"/>
      <c r="G1" s="243"/>
    </row>
    <row r="2" spans="2:7" ht="39" customHeight="1">
      <c r="D2" s="249" t="s">
        <v>158</v>
      </c>
      <c r="E2" s="249"/>
      <c r="F2" s="249"/>
      <c r="G2" s="249"/>
    </row>
    <row r="3" spans="2:7" ht="27" customHeight="1">
      <c r="E3" s="7" t="s">
        <v>111</v>
      </c>
    </row>
    <row r="6" spans="2:7" ht="5.25" customHeight="1"/>
    <row r="7" spans="2:7">
      <c r="B7" s="243" t="s">
        <v>33</v>
      </c>
      <c r="C7" s="243"/>
      <c r="D7" s="243"/>
    </row>
    <row r="8" spans="2:7" ht="33" customHeight="1">
      <c r="B8" s="249" t="s">
        <v>224</v>
      </c>
      <c r="C8" s="249"/>
      <c r="D8" s="249"/>
      <c r="E8" s="249"/>
    </row>
    <row r="9" spans="2:7" ht="6.75" customHeight="1"/>
    <row r="10" spans="2:7" ht="12" customHeight="1"/>
    <row r="11" spans="2:7" ht="12.75" customHeight="1">
      <c r="B11" s="253" t="s">
        <v>77</v>
      </c>
      <c r="C11" s="253"/>
      <c r="D11" s="253"/>
      <c r="E11" s="253"/>
      <c r="F11" s="253"/>
    </row>
    <row r="12" spans="2:7">
      <c r="B12" s="12"/>
      <c r="C12" s="12"/>
      <c r="D12" s="12"/>
    </row>
    <row r="13" spans="2:7" ht="47.25" customHeight="1">
      <c r="B13" s="10" t="s">
        <v>35</v>
      </c>
      <c r="C13" s="11" t="s">
        <v>36</v>
      </c>
      <c r="D13" s="11" t="s">
        <v>74</v>
      </c>
      <c r="E13" s="20" t="s">
        <v>71</v>
      </c>
      <c r="F13" s="11" t="s">
        <v>54</v>
      </c>
      <c r="G13" s="11" t="s">
        <v>75</v>
      </c>
    </row>
    <row r="14" spans="2:7" s="44" customFormat="1" ht="12">
      <c r="B14" s="42">
        <v>1</v>
      </c>
      <c r="C14" s="42">
        <v>2</v>
      </c>
      <c r="D14" s="42">
        <v>3</v>
      </c>
      <c r="E14" s="43"/>
      <c r="F14" s="43">
        <v>4</v>
      </c>
      <c r="G14" s="43">
        <v>5</v>
      </c>
    </row>
    <row r="15" spans="2:7" ht="12.75" customHeight="1" outlineLevel="1">
      <c r="B15" s="13">
        <v>1</v>
      </c>
      <c r="C15" s="26" t="s">
        <v>219</v>
      </c>
      <c r="D15" s="27">
        <v>13000</v>
      </c>
      <c r="E15" s="46">
        <v>1.054</v>
      </c>
      <c r="F15" s="31">
        <v>1</v>
      </c>
      <c r="G15" s="135">
        <v>13738</v>
      </c>
    </row>
    <row r="16" spans="2:7" outlineLevel="1">
      <c r="B16" s="13"/>
      <c r="C16" s="146"/>
      <c r="D16" s="140"/>
      <c r="E16" s="46"/>
      <c r="F16" s="31"/>
      <c r="G16" s="135"/>
    </row>
    <row r="17" spans="2:10">
      <c r="B17" s="13"/>
      <c r="C17" s="26"/>
      <c r="D17" s="27"/>
      <c r="E17" s="46"/>
      <c r="F17" s="31"/>
      <c r="G17" s="135"/>
    </row>
    <row r="18" spans="2:10">
      <c r="B18" s="13"/>
      <c r="C18" s="26"/>
      <c r="D18" s="27"/>
      <c r="E18" s="46"/>
      <c r="F18" s="31"/>
      <c r="G18" s="135"/>
    </row>
    <row r="19" spans="2:10">
      <c r="B19" s="13"/>
      <c r="C19" s="26"/>
      <c r="D19" s="27"/>
      <c r="E19" s="46"/>
      <c r="F19" s="31"/>
      <c r="G19" s="135"/>
    </row>
    <row r="20" spans="2:10" ht="12.75" customHeight="1">
      <c r="B20" s="13"/>
      <c r="C20" s="35" t="s">
        <v>56</v>
      </c>
      <c r="D20" s="37"/>
      <c r="E20" s="31"/>
      <c r="F20" s="31"/>
      <c r="G20" s="85">
        <f>SUM(G15:G19)</f>
        <v>13738</v>
      </c>
      <c r="J20" s="56"/>
    </row>
    <row r="23" spans="2:10">
      <c r="B23" s="14"/>
      <c r="C23" s="15"/>
      <c r="D23" s="8"/>
    </row>
    <row r="24" spans="2:10">
      <c r="B24" s="14"/>
      <c r="C24" s="15"/>
      <c r="D24" s="8"/>
    </row>
    <row r="25" spans="2:10">
      <c r="B25" s="14"/>
      <c r="C25" s="15"/>
      <c r="D25" s="8"/>
    </row>
    <row r="26" spans="2:10">
      <c r="B26" s="258" t="s">
        <v>225</v>
      </c>
      <c r="C26" s="258"/>
      <c r="D26" s="58">
        <f>G20</f>
        <v>13738</v>
      </c>
    </row>
    <row r="27" spans="2:10">
      <c r="B27" s="14"/>
      <c r="C27" s="15"/>
      <c r="D27" s="8"/>
    </row>
    <row r="28" spans="2:10">
      <c r="B28" s="7" t="s">
        <v>57</v>
      </c>
      <c r="D28" s="7" t="s">
        <v>0</v>
      </c>
    </row>
    <row r="30" spans="2:10">
      <c r="B30" s="7" t="s">
        <v>192</v>
      </c>
      <c r="D30" s="7" t="s">
        <v>193</v>
      </c>
    </row>
    <row r="33" spans="9:9">
      <c r="I33" s="56"/>
    </row>
    <row r="34" spans="9:9" ht="12" customHeight="1">
      <c r="I34" s="56"/>
    </row>
  </sheetData>
  <mergeCells count="6">
    <mergeCell ref="B26:C26"/>
    <mergeCell ref="B11:F11"/>
    <mergeCell ref="D1:G1"/>
    <mergeCell ref="D2:G2"/>
    <mergeCell ref="B7:D7"/>
    <mergeCell ref="B8:E8"/>
  </mergeCells>
  <pageMargins left="0.59055118110236227" right="0" top="0.39370078740157483" bottom="0.39370078740157483" header="0" footer="0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B1:J70"/>
  <sheetViews>
    <sheetView showGridLines="0" topLeftCell="A50" zoomScaleNormal="100" workbookViewId="0">
      <selection activeCell="G59" activeCellId="2" sqref="D16:E16 D35:E35 G59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8.42578125" style="7" customWidth="1"/>
    <col min="7" max="7" width="11.140625" style="7" customWidth="1"/>
    <col min="8" max="8" width="11.7109375" style="7" bestFit="1" customWidth="1"/>
    <col min="9" max="9" width="11.85546875" style="7" bestFit="1" customWidth="1"/>
    <col min="10" max="10" width="10.140625" style="7" bestFit="1" customWidth="1"/>
    <col min="11" max="16384" width="9.140625" style="7"/>
  </cols>
  <sheetData>
    <row r="1" spans="2:10">
      <c r="D1" s="243" t="s">
        <v>83</v>
      </c>
      <c r="E1" s="243"/>
      <c r="F1" s="243"/>
      <c r="G1" s="243"/>
    </row>
    <row r="2" spans="2:10" ht="39" customHeight="1">
      <c r="D2" s="249" t="s">
        <v>158</v>
      </c>
      <c r="E2" s="249"/>
      <c r="F2" s="249"/>
      <c r="G2" s="249"/>
    </row>
    <row r="3" spans="2:10" ht="27" customHeight="1">
      <c r="E3" s="7" t="s">
        <v>111</v>
      </c>
    </row>
    <row r="6" spans="2:10" ht="5.25" customHeight="1"/>
    <row r="7" spans="2:10">
      <c r="B7" s="243" t="s">
        <v>33</v>
      </c>
      <c r="C7" s="243"/>
      <c r="D7" s="243"/>
    </row>
    <row r="8" spans="2:10" ht="29.25" customHeight="1">
      <c r="B8" s="249" t="s">
        <v>194</v>
      </c>
      <c r="C8" s="249"/>
      <c r="D8" s="249"/>
      <c r="E8" s="249"/>
    </row>
    <row r="9" spans="2:10" ht="6.75" customHeight="1"/>
    <row r="10" spans="2:10">
      <c r="B10" s="250" t="s">
        <v>34</v>
      </c>
      <c r="C10" s="250"/>
      <c r="D10" s="250"/>
    </row>
    <row r="11" spans="2:10" ht="13.5" customHeight="1"/>
    <row r="12" spans="2:10" ht="23.25" customHeight="1">
      <c r="B12" s="10" t="s">
        <v>35</v>
      </c>
      <c r="C12" s="11" t="s">
        <v>36</v>
      </c>
      <c r="D12" s="248" t="s">
        <v>37</v>
      </c>
      <c r="E12" s="248"/>
    </row>
    <row r="13" spans="2:10">
      <c r="B13" s="13">
        <v>1</v>
      </c>
      <c r="C13" s="9">
        <v>2</v>
      </c>
      <c r="D13" s="247">
        <v>3</v>
      </c>
      <c r="E13" s="247"/>
    </row>
    <row r="14" spans="2:10" ht="12.75" customHeight="1">
      <c r="B14" s="13">
        <v>1</v>
      </c>
      <c r="C14" s="9" t="s">
        <v>15</v>
      </c>
      <c r="D14" s="245">
        <f>D16</f>
        <v>813658</v>
      </c>
      <c r="E14" s="245"/>
      <c r="I14" s="56"/>
      <c r="J14" s="56"/>
    </row>
    <row r="15" spans="2:10" ht="12.75" customHeight="1">
      <c r="B15" s="13"/>
      <c r="C15" s="26" t="s">
        <v>38</v>
      </c>
      <c r="D15" s="247"/>
      <c r="E15" s="247"/>
    </row>
    <row r="16" spans="2:10" ht="12.75" customHeight="1">
      <c r="B16" s="13"/>
      <c r="C16" s="26" t="s">
        <v>39</v>
      </c>
      <c r="D16" s="255">
        <v>813658</v>
      </c>
      <c r="E16" s="255"/>
      <c r="J16" s="56"/>
    </row>
    <row r="17" spans="2:9" ht="12.75" customHeight="1">
      <c r="B17" s="13"/>
      <c r="C17" s="39"/>
      <c r="D17" s="252"/>
      <c r="E17" s="252"/>
      <c r="I17" s="56"/>
    </row>
    <row r="18" spans="2:9" ht="12.75" customHeight="1">
      <c r="B18" s="13"/>
      <c r="C18" s="39"/>
      <c r="D18" s="252"/>
      <c r="E18" s="252"/>
    </row>
    <row r="21" spans="2:9" hidden="1" outlineLevel="1">
      <c r="B21" s="250" t="s">
        <v>40</v>
      </c>
      <c r="C21" s="250"/>
      <c r="D21" s="250"/>
    </row>
    <row r="22" spans="2:9" hidden="1" outlineLevel="1"/>
    <row r="23" spans="2:9" ht="57" hidden="1" customHeight="1" outlineLevel="1">
      <c r="B23" s="10" t="s">
        <v>35</v>
      </c>
      <c r="C23" s="34" t="s">
        <v>36</v>
      </c>
      <c r="D23" s="10" t="s">
        <v>41</v>
      </c>
      <c r="E23" s="10" t="s">
        <v>42</v>
      </c>
      <c r="F23" s="10" t="s">
        <v>43</v>
      </c>
      <c r="G23" s="11" t="s">
        <v>69</v>
      </c>
    </row>
    <row r="24" spans="2:9" hidden="1" outlineLevel="1">
      <c r="B24" s="9">
        <v>1</v>
      </c>
      <c r="C24" s="29">
        <v>2</v>
      </c>
      <c r="D24" s="9">
        <v>3</v>
      </c>
      <c r="E24" s="31">
        <v>4</v>
      </c>
      <c r="F24" s="11">
        <v>5</v>
      </c>
      <c r="G24" s="31">
        <v>6</v>
      </c>
    </row>
    <row r="25" spans="2:9" ht="13.5" hidden="1" customHeight="1" outlineLevel="1">
      <c r="B25" s="13">
        <v>1</v>
      </c>
      <c r="C25" s="26" t="s">
        <v>90</v>
      </c>
      <c r="D25" s="9"/>
      <c r="E25" s="20"/>
      <c r="F25" s="10"/>
      <c r="G25" s="20">
        <f>G26</f>
        <v>0</v>
      </c>
    </row>
    <row r="26" spans="2:9" ht="11.25" hidden="1" customHeight="1" outlineLevel="1">
      <c r="B26" s="13"/>
      <c r="C26" s="26" t="s">
        <v>91</v>
      </c>
      <c r="D26" s="9">
        <v>3</v>
      </c>
      <c r="E26" s="31">
        <v>5</v>
      </c>
      <c r="F26" s="9">
        <v>150</v>
      </c>
      <c r="G26" s="20"/>
    </row>
    <row r="27" spans="2:9" s="62" customFormat="1" ht="12.75" hidden="1" customHeight="1" outlineLevel="1">
      <c r="B27" s="60"/>
      <c r="C27" s="35" t="s">
        <v>1</v>
      </c>
      <c r="D27" s="23"/>
      <c r="E27" s="54"/>
      <c r="F27" s="61"/>
      <c r="G27" s="54">
        <f>G25</f>
        <v>0</v>
      </c>
    </row>
    <row r="28" spans="2:9" collapsed="1">
      <c r="B28" s="12"/>
      <c r="C28" s="12"/>
      <c r="D28" s="12"/>
    </row>
    <row r="29" spans="2:9" ht="12.75" customHeight="1">
      <c r="B29" s="253" t="s">
        <v>73</v>
      </c>
      <c r="C29" s="253"/>
      <c r="D29" s="253"/>
      <c r="E29" s="253"/>
      <c r="F29" s="253"/>
      <c r="G29" s="253"/>
    </row>
    <row r="30" spans="2:9" ht="25.5" customHeight="1">
      <c r="B30" s="12"/>
      <c r="C30" s="12"/>
      <c r="D30" s="12"/>
    </row>
    <row r="31" spans="2:9" ht="21.75" customHeight="1">
      <c r="B31" s="10" t="s">
        <v>35</v>
      </c>
      <c r="C31" s="11" t="s">
        <v>36</v>
      </c>
      <c r="D31" s="248" t="s">
        <v>37</v>
      </c>
      <c r="E31" s="248"/>
    </row>
    <row r="32" spans="2:9">
      <c r="B32" s="11">
        <v>1</v>
      </c>
      <c r="C32" s="11">
        <v>2</v>
      </c>
      <c r="D32" s="248">
        <v>3</v>
      </c>
      <c r="E32" s="248"/>
    </row>
    <row r="33" spans="2:10" ht="18" customHeight="1">
      <c r="B33" s="13">
        <v>1</v>
      </c>
      <c r="C33" s="26" t="s">
        <v>44</v>
      </c>
      <c r="D33" s="245">
        <f>D35</f>
        <v>245713</v>
      </c>
      <c r="E33" s="245"/>
      <c r="F33" s="19"/>
    </row>
    <row r="34" spans="2:10" ht="12.75" customHeight="1">
      <c r="B34" s="13"/>
      <c r="C34" s="30" t="s">
        <v>45</v>
      </c>
      <c r="D34" s="244"/>
      <c r="E34" s="244"/>
      <c r="F34" s="19"/>
    </row>
    <row r="35" spans="2:10" ht="12.75" customHeight="1">
      <c r="B35" s="13"/>
      <c r="C35" s="30" t="s">
        <v>48</v>
      </c>
      <c r="D35" s="255">
        <v>245713</v>
      </c>
      <c r="E35" s="255"/>
      <c r="F35" s="19"/>
    </row>
    <row r="36" spans="2:10" ht="12.75" hidden="1" customHeight="1">
      <c r="B36" s="13"/>
      <c r="C36" s="26" t="s">
        <v>46</v>
      </c>
      <c r="D36" s="247">
        <v>24905</v>
      </c>
      <c r="E36" s="247"/>
      <c r="F36" s="19"/>
    </row>
    <row r="37" spans="2:10" ht="12.75" hidden="1" customHeight="1">
      <c r="B37" s="13"/>
      <c r="C37" s="26" t="s">
        <v>47</v>
      </c>
      <c r="D37" s="247">
        <v>217722</v>
      </c>
      <c r="E37" s="247"/>
    </row>
    <row r="38" spans="2:10">
      <c r="B38" s="14"/>
      <c r="C38" s="15"/>
      <c r="D38" s="8"/>
    </row>
    <row r="39" spans="2:10">
      <c r="B39" s="14"/>
      <c r="C39" s="15"/>
      <c r="D39" s="8"/>
    </row>
    <row r="40" spans="2:10">
      <c r="B40" s="250" t="s">
        <v>49</v>
      </c>
      <c r="C40" s="250"/>
      <c r="D40" s="250"/>
      <c r="E40" s="250"/>
      <c r="F40" s="250"/>
    </row>
    <row r="42" spans="2:10" ht="49.5" customHeight="1">
      <c r="B42" s="10" t="s">
        <v>35</v>
      </c>
      <c r="C42" s="34" t="s">
        <v>36</v>
      </c>
      <c r="D42" s="11" t="s">
        <v>67</v>
      </c>
      <c r="E42" s="20" t="s">
        <v>71</v>
      </c>
      <c r="F42" s="11" t="s">
        <v>68</v>
      </c>
      <c r="G42" s="10" t="s">
        <v>70</v>
      </c>
    </row>
    <row r="43" spans="2:10" ht="13.5" customHeight="1">
      <c r="B43" s="9">
        <v>1</v>
      </c>
      <c r="C43" s="29">
        <v>2</v>
      </c>
      <c r="D43" s="9">
        <v>3</v>
      </c>
      <c r="E43" s="20"/>
      <c r="F43" s="31">
        <v>4</v>
      </c>
      <c r="G43" s="31">
        <v>5</v>
      </c>
    </row>
    <row r="44" spans="2:10" ht="45" customHeight="1">
      <c r="B44" s="64">
        <v>1</v>
      </c>
      <c r="C44" s="65" t="s">
        <v>50</v>
      </c>
      <c r="D44" s="66"/>
      <c r="E44" s="20"/>
      <c r="F44" s="66"/>
      <c r="G44" s="83">
        <f>G45</f>
        <v>0</v>
      </c>
    </row>
    <row r="45" spans="2:10" ht="12.75" customHeight="1">
      <c r="B45" s="20"/>
      <c r="C45" s="36" t="s">
        <v>65</v>
      </c>
      <c r="D45" s="31"/>
      <c r="E45" s="31"/>
      <c r="F45" s="31"/>
      <c r="G45" s="84"/>
    </row>
    <row r="46" spans="2:10" ht="23.25" customHeight="1">
      <c r="B46" s="64">
        <v>2</v>
      </c>
      <c r="C46" s="65" t="s">
        <v>51</v>
      </c>
      <c r="D46" s="66"/>
      <c r="E46" s="66"/>
      <c r="F46" s="66"/>
      <c r="G46" s="83"/>
    </row>
    <row r="47" spans="2:10">
      <c r="B47" s="20">
        <v>3</v>
      </c>
      <c r="C47" s="36"/>
      <c r="D47" s="31"/>
      <c r="E47" s="31"/>
      <c r="F47" s="31"/>
      <c r="G47" s="31"/>
    </row>
    <row r="48" spans="2:10">
      <c r="B48" s="21"/>
      <c r="C48" s="40" t="s">
        <v>1</v>
      </c>
      <c r="D48" s="32"/>
      <c r="E48" s="20"/>
      <c r="F48" s="31"/>
      <c r="G48" s="85">
        <f>G44+G46</f>
        <v>0</v>
      </c>
      <c r="J48" s="56"/>
    </row>
    <row r="50" spans="2:10">
      <c r="B50" s="250" t="s">
        <v>52</v>
      </c>
      <c r="C50" s="250"/>
      <c r="D50" s="250"/>
      <c r="E50" s="250"/>
      <c r="F50" s="250"/>
      <c r="G50" s="250"/>
    </row>
    <row r="51" spans="2:10" ht="12.75" customHeight="1"/>
    <row r="52" spans="2:10" ht="47.25" customHeight="1">
      <c r="B52" s="10" t="s">
        <v>35</v>
      </c>
      <c r="C52" s="34" t="s">
        <v>36</v>
      </c>
      <c r="D52" s="11" t="s">
        <v>53</v>
      </c>
      <c r="E52" s="46" t="s">
        <v>71</v>
      </c>
      <c r="F52" s="11" t="s">
        <v>54</v>
      </c>
      <c r="G52" s="11" t="s">
        <v>72</v>
      </c>
    </row>
    <row r="53" spans="2:10" s="44" customFormat="1" ht="17.25" customHeight="1">
      <c r="B53" s="42">
        <v>1</v>
      </c>
      <c r="C53" s="41">
        <v>2</v>
      </c>
      <c r="D53" s="42">
        <v>3</v>
      </c>
      <c r="E53" s="43">
        <v>4</v>
      </c>
      <c r="F53" s="43">
        <v>5</v>
      </c>
      <c r="G53" s="43">
        <v>6</v>
      </c>
    </row>
    <row r="54" spans="2:10" ht="89.25" customHeight="1">
      <c r="B54" s="13">
        <v>1</v>
      </c>
      <c r="C54" s="45" t="s">
        <v>60</v>
      </c>
      <c r="D54" s="48"/>
      <c r="E54" s="43"/>
      <c r="F54" s="43"/>
      <c r="G54" s="138">
        <v>510130</v>
      </c>
      <c r="H54" s="56"/>
      <c r="J54" s="56"/>
    </row>
    <row r="55" spans="2:10" ht="27.75" customHeight="1">
      <c r="B55" s="13">
        <v>2</v>
      </c>
      <c r="C55" s="57" t="s">
        <v>82</v>
      </c>
      <c r="D55" s="47"/>
      <c r="E55" s="48"/>
      <c r="F55" s="47"/>
      <c r="G55" s="137">
        <v>260810</v>
      </c>
    </row>
    <row r="56" spans="2:10" ht="27.75" customHeight="1">
      <c r="B56" s="145">
        <v>3</v>
      </c>
      <c r="C56" s="28" t="s">
        <v>58</v>
      </c>
      <c r="D56" s="49"/>
      <c r="E56" s="43"/>
      <c r="F56" s="43"/>
      <c r="G56" s="138">
        <v>47110</v>
      </c>
    </row>
    <row r="57" spans="2:10" ht="12.75" customHeight="1">
      <c r="B57" s="145">
        <v>4</v>
      </c>
      <c r="C57" s="146" t="s">
        <v>26</v>
      </c>
      <c r="D57" s="49"/>
      <c r="E57" s="43"/>
      <c r="F57" s="139"/>
      <c r="G57" s="158"/>
    </row>
    <row r="58" spans="2:10" ht="12.75" customHeight="1">
      <c r="B58" s="145">
        <v>5</v>
      </c>
      <c r="C58" s="146" t="s">
        <v>149</v>
      </c>
      <c r="D58" s="49"/>
      <c r="E58" s="43"/>
      <c r="F58" s="43"/>
      <c r="G58" s="158"/>
      <c r="H58" s="56"/>
      <c r="J58" s="56"/>
    </row>
    <row r="59" spans="2:10">
      <c r="B59" s="13"/>
      <c r="C59" s="40" t="s">
        <v>1</v>
      </c>
      <c r="D59" s="50"/>
      <c r="E59" s="43"/>
      <c r="F59" s="43"/>
      <c r="G59" s="86">
        <f>G54+G55+G56+G57+G58</f>
        <v>818050</v>
      </c>
    </row>
    <row r="61" spans="2:10">
      <c r="B61" s="14"/>
      <c r="C61" s="15"/>
      <c r="D61" s="8"/>
    </row>
    <row r="62" spans="2:10">
      <c r="B62" s="258" t="s">
        <v>195</v>
      </c>
      <c r="C62" s="258"/>
      <c r="D62" s="58">
        <f>D14+G27+D33+G48+G59</f>
        <v>1877421</v>
      </c>
    </row>
    <row r="63" spans="2:10">
      <c r="B63" s="14"/>
      <c r="C63" s="15"/>
      <c r="D63" s="8"/>
    </row>
    <row r="64" spans="2:10">
      <c r="B64" s="7" t="s">
        <v>57</v>
      </c>
      <c r="D64" s="7" t="s">
        <v>0</v>
      </c>
    </row>
    <row r="66" spans="2:9">
      <c r="B66" s="7" t="s">
        <v>192</v>
      </c>
      <c r="D66" s="7" t="s">
        <v>193</v>
      </c>
    </row>
    <row r="69" spans="2:9">
      <c r="I69" s="56"/>
    </row>
    <row r="70" spans="2:9">
      <c r="I70" s="56"/>
    </row>
  </sheetData>
  <mergeCells count="24">
    <mergeCell ref="D35:E35"/>
    <mergeCell ref="D16:E16"/>
    <mergeCell ref="D13:E13"/>
    <mergeCell ref="D18:E18"/>
    <mergeCell ref="D33:E33"/>
    <mergeCell ref="B29:G29"/>
    <mergeCell ref="D15:E15"/>
    <mergeCell ref="B8:E8"/>
    <mergeCell ref="D12:E12"/>
    <mergeCell ref="B10:D10"/>
    <mergeCell ref="D1:G1"/>
    <mergeCell ref="D2:G2"/>
    <mergeCell ref="D14:E14"/>
    <mergeCell ref="B7:D7"/>
    <mergeCell ref="B62:C62"/>
    <mergeCell ref="D34:E34"/>
    <mergeCell ref="D37:E37"/>
    <mergeCell ref="B21:D21"/>
    <mergeCell ref="D31:E31"/>
    <mergeCell ref="D17:E17"/>
    <mergeCell ref="D36:E36"/>
    <mergeCell ref="B40:F40"/>
    <mergeCell ref="B50:G50"/>
    <mergeCell ref="D32:E32"/>
  </mergeCells>
  <phoneticPr fontId="3" type="noConversion"/>
  <pageMargins left="0.59055118110236227" right="0" top="0.39370078740157483" bottom="0.39370078740157483" header="0" footer="0"/>
  <pageSetup paperSize="9" scale="88" orientation="portrait" r:id="rId1"/>
  <headerFooter alignWithMargins="0"/>
  <rowBreaks count="1" manualBreakCount="1">
    <brk id="49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G32"/>
  <sheetViews>
    <sheetView showGridLines="0" zoomScaleNormal="100" workbookViewId="0">
      <selection activeCell="B25" sqref="B25"/>
    </sheetView>
  </sheetViews>
  <sheetFormatPr defaultRowHeight="12.75" outlineLevelRow="1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13.7109375" style="7" customWidth="1"/>
    <col min="6" max="7" width="11.7109375" style="7" bestFit="1" customWidth="1"/>
    <col min="8" max="8" width="9.7109375" style="7" bestFit="1" customWidth="1"/>
    <col min="9" max="9" width="9.140625" style="7"/>
    <col min="10" max="10" width="10.140625" style="7" bestFit="1" customWidth="1"/>
    <col min="11" max="16384" width="9.140625" style="7"/>
  </cols>
  <sheetData>
    <row r="1" spans="2:7">
      <c r="D1" s="243" t="s">
        <v>83</v>
      </c>
      <c r="E1" s="243"/>
    </row>
    <row r="2" spans="2:7" ht="39" customHeight="1">
      <c r="D2" s="249" t="s">
        <v>158</v>
      </c>
      <c r="E2" s="249"/>
      <c r="F2" s="12"/>
      <c r="G2" s="12"/>
    </row>
    <row r="3" spans="2:7" ht="27" customHeight="1">
      <c r="D3" s="7" t="s">
        <v>111</v>
      </c>
    </row>
    <row r="6" spans="2:7" ht="5.25" customHeight="1"/>
    <row r="7" spans="2:7">
      <c r="B7" s="243" t="s">
        <v>33</v>
      </c>
      <c r="C7" s="243"/>
      <c r="D7" s="243"/>
    </row>
    <row r="8" spans="2:7" ht="33" customHeight="1">
      <c r="B8" s="249" t="s">
        <v>194</v>
      </c>
      <c r="C8" s="249"/>
      <c r="D8" s="249"/>
    </row>
    <row r="9" spans="2:7" ht="6.75" customHeight="1"/>
    <row r="10" spans="2:7" ht="12" customHeight="1"/>
    <row r="11" spans="2:7" ht="12.75" customHeight="1">
      <c r="B11" s="253" t="s">
        <v>167</v>
      </c>
      <c r="C11" s="253"/>
      <c r="D11" s="253"/>
    </row>
    <row r="12" spans="2:7">
      <c r="B12" s="12"/>
      <c r="C12" s="12"/>
      <c r="D12" s="12"/>
    </row>
    <row r="13" spans="2:7" ht="47.25" customHeight="1">
      <c r="B13" s="10" t="s">
        <v>35</v>
      </c>
      <c r="C13" s="11" t="s">
        <v>36</v>
      </c>
      <c r="D13" s="11" t="s">
        <v>74</v>
      </c>
      <c r="E13" s="11" t="s">
        <v>75</v>
      </c>
    </row>
    <row r="14" spans="2:7" s="44" customFormat="1" ht="12">
      <c r="B14" s="42">
        <v>1</v>
      </c>
      <c r="C14" s="42">
        <v>2</v>
      </c>
      <c r="D14" s="42">
        <v>3</v>
      </c>
      <c r="E14" s="43">
        <v>5</v>
      </c>
    </row>
    <row r="15" spans="2:7" ht="12.75" customHeight="1" outlineLevel="1">
      <c r="B15" s="13">
        <v>1</v>
      </c>
      <c r="C15" s="26" t="s">
        <v>180</v>
      </c>
      <c r="D15" s="27"/>
      <c r="E15" s="84"/>
    </row>
    <row r="16" spans="2:7" outlineLevel="1">
      <c r="B16" s="13"/>
      <c r="C16" s="55" t="s">
        <v>162</v>
      </c>
      <c r="D16" s="140"/>
      <c r="E16" s="170">
        <v>1713940</v>
      </c>
    </row>
    <row r="17" spans="2:7">
      <c r="B17" s="13"/>
      <c r="C17" s="26" t="s">
        <v>181</v>
      </c>
      <c r="D17" s="27"/>
      <c r="E17" s="170">
        <v>687473</v>
      </c>
    </row>
    <row r="18" spans="2:7" ht="12.75" customHeight="1">
      <c r="B18" s="13"/>
      <c r="C18" s="35" t="s">
        <v>56</v>
      </c>
      <c r="D18" s="37"/>
      <c r="E18" s="85">
        <f>SUM(E15:E17)</f>
        <v>2401413</v>
      </c>
    </row>
    <row r="21" spans="2:7">
      <c r="B21" s="14"/>
      <c r="C21" s="15"/>
      <c r="D21" s="8"/>
    </row>
    <row r="22" spans="2:7">
      <c r="B22" s="14"/>
      <c r="C22" s="15"/>
      <c r="D22" s="8"/>
    </row>
    <row r="23" spans="2:7">
      <c r="B23" s="14"/>
      <c r="C23" s="15"/>
      <c r="D23" s="8"/>
    </row>
    <row r="24" spans="2:7">
      <c r="B24" s="258" t="s">
        <v>195</v>
      </c>
      <c r="C24" s="258"/>
      <c r="D24" s="58">
        <f>E18</f>
        <v>2401413</v>
      </c>
    </row>
    <row r="25" spans="2:7">
      <c r="B25" s="14"/>
      <c r="C25" s="15"/>
      <c r="D25" s="8"/>
    </row>
    <row r="26" spans="2:7">
      <c r="B26" s="7" t="s">
        <v>57</v>
      </c>
      <c r="D26" s="7" t="s">
        <v>0</v>
      </c>
    </row>
    <row r="28" spans="2:7">
      <c r="B28" s="7" t="s">
        <v>192</v>
      </c>
      <c r="D28" s="7" t="s">
        <v>193</v>
      </c>
    </row>
    <row r="31" spans="2:7">
      <c r="G31" s="56"/>
    </row>
    <row r="32" spans="2:7" ht="12" customHeight="1">
      <c r="G32" s="56"/>
    </row>
  </sheetData>
  <mergeCells count="6">
    <mergeCell ref="D1:E1"/>
    <mergeCell ref="D2:E2"/>
    <mergeCell ref="B7:D7"/>
    <mergeCell ref="B8:D8"/>
    <mergeCell ref="B11:D11"/>
    <mergeCell ref="B24:C24"/>
  </mergeCells>
  <pageMargins left="0.59055118110236227" right="0" top="0.39370078740157483" bottom="0.39370078740157483" header="0" footer="0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33"/>
  </sheetPr>
  <dimension ref="B1:I50"/>
  <sheetViews>
    <sheetView showGridLines="0" topLeftCell="A10" zoomScaleNormal="100" workbookViewId="0">
      <selection activeCell="B36" sqref="B36:G36"/>
    </sheetView>
  </sheetViews>
  <sheetFormatPr defaultRowHeight="12.75"/>
  <cols>
    <col min="1" max="1" width="0.28515625" style="7" customWidth="1"/>
    <col min="2" max="2" width="4.7109375" style="7" customWidth="1"/>
    <col min="3" max="3" width="46.140625" style="7" customWidth="1"/>
    <col min="4" max="4" width="12.85546875" style="7" customWidth="1"/>
    <col min="5" max="5" width="8.7109375" style="7" customWidth="1"/>
    <col min="6" max="6" width="8.42578125" style="7" customWidth="1"/>
    <col min="7" max="7" width="10.28515625" style="7" customWidth="1"/>
    <col min="8" max="8" width="9.140625" style="7"/>
    <col min="9" max="9" width="11.7109375" style="7" bestFit="1" customWidth="1"/>
    <col min="10" max="16384" width="9.140625" style="7"/>
  </cols>
  <sheetData>
    <row r="1" spans="2:7">
      <c r="D1" s="243" t="s">
        <v>83</v>
      </c>
      <c r="E1" s="243"/>
      <c r="F1" s="243"/>
      <c r="G1" s="243"/>
    </row>
    <row r="2" spans="2:7" ht="39" customHeight="1">
      <c r="D2" s="249" t="s">
        <v>158</v>
      </c>
      <c r="E2" s="249"/>
      <c r="F2" s="249"/>
      <c r="G2" s="249"/>
    </row>
    <row r="3" spans="2:7" ht="28.5" customHeight="1">
      <c r="E3" s="7" t="s">
        <v>111</v>
      </c>
    </row>
    <row r="4" spans="2:7" ht="14.25" customHeight="1"/>
    <row r="6" spans="2:7" ht="5.25" customHeight="1"/>
    <row r="7" spans="2:7">
      <c r="B7" s="243" t="s">
        <v>33</v>
      </c>
      <c r="C7" s="243"/>
      <c r="D7" s="243"/>
    </row>
    <row r="8" spans="2:7">
      <c r="B8" s="243" t="s">
        <v>196</v>
      </c>
      <c r="C8" s="243"/>
      <c r="D8" s="243"/>
    </row>
    <row r="9" spans="2:7" ht="6.75" customHeight="1"/>
    <row r="10" spans="2:7">
      <c r="B10" s="250" t="s">
        <v>34</v>
      </c>
      <c r="C10" s="250"/>
      <c r="D10" s="250"/>
    </row>
    <row r="11" spans="2:7" ht="13.5" customHeight="1"/>
    <row r="12" spans="2:7" ht="23.25" customHeight="1">
      <c r="B12" s="10" t="s">
        <v>35</v>
      </c>
      <c r="C12" s="11" t="s">
        <v>36</v>
      </c>
      <c r="D12" s="248" t="s">
        <v>37</v>
      </c>
      <c r="E12" s="248"/>
    </row>
    <row r="13" spans="2:7">
      <c r="B13" s="13">
        <v>1</v>
      </c>
      <c r="C13" s="9">
        <v>2</v>
      </c>
      <c r="D13" s="247">
        <v>3</v>
      </c>
      <c r="E13" s="247"/>
    </row>
    <row r="14" spans="2:7" ht="12.75" customHeight="1">
      <c r="B14" s="13">
        <v>1</v>
      </c>
      <c r="C14" s="9" t="s">
        <v>15</v>
      </c>
      <c r="D14" s="263">
        <f>D15</f>
        <v>5270248</v>
      </c>
      <c r="E14" s="263"/>
    </row>
    <row r="15" spans="2:7" ht="12.75" customHeight="1">
      <c r="B15" s="13"/>
      <c r="C15" s="26" t="s">
        <v>38</v>
      </c>
      <c r="D15" s="264">
        <f>D16+D19</f>
        <v>5270248</v>
      </c>
      <c r="E15" s="264"/>
    </row>
    <row r="16" spans="2:7" ht="12.75" customHeight="1">
      <c r="B16" s="68"/>
      <c r="C16" s="30" t="s">
        <v>86</v>
      </c>
      <c r="D16" s="265">
        <v>3952708</v>
      </c>
      <c r="E16" s="266"/>
    </row>
    <row r="17" spans="2:9" ht="17.25" hidden="1" customHeight="1">
      <c r="B17" s="13"/>
      <c r="C17" s="39" t="s">
        <v>96</v>
      </c>
      <c r="D17" s="261"/>
      <c r="E17" s="262"/>
      <c r="F17" s="7" t="s">
        <v>93</v>
      </c>
      <c r="I17" s="56"/>
    </row>
    <row r="18" spans="2:9" hidden="1">
      <c r="B18" s="13"/>
      <c r="C18" s="39" t="s">
        <v>94</v>
      </c>
      <c r="D18" s="261"/>
      <c r="E18" s="262"/>
    </row>
    <row r="19" spans="2:9">
      <c r="B19" s="13"/>
      <c r="C19" s="69" t="s">
        <v>95</v>
      </c>
      <c r="D19" s="267">
        <v>1317540</v>
      </c>
      <c r="E19" s="268"/>
      <c r="I19" s="56"/>
    </row>
    <row r="20" spans="2:9" ht="12.75" hidden="1" customHeight="1">
      <c r="B20" s="13"/>
      <c r="C20" s="39" t="s">
        <v>106</v>
      </c>
      <c r="D20" s="246">
        <f>72607.31*4</f>
        <v>290429.24</v>
      </c>
      <c r="E20" s="246"/>
    </row>
    <row r="21" spans="2:9" ht="12.75" hidden="1" customHeight="1">
      <c r="B21" s="13"/>
      <c r="C21" s="39" t="s">
        <v>107</v>
      </c>
      <c r="D21" s="252">
        <f>82651.31*8</f>
        <v>661210.48</v>
      </c>
      <c r="E21" s="252"/>
    </row>
    <row r="22" spans="2:9" ht="12.75" hidden="1" customHeight="1">
      <c r="B22" s="13"/>
      <c r="C22" s="39" t="s">
        <v>64</v>
      </c>
      <c r="D22" s="246">
        <v>45855.28</v>
      </c>
      <c r="E22" s="246"/>
    </row>
    <row r="25" spans="2:9">
      <c r="B25" s="12"/>
      <c r="C25" s="12"/>
      <c r="D25" s="12"/>
      <c r="G25" s="62"/>
    </row>
    <row r="26" spans="2:9" ht="12.75" customHeight="1">
      <c r="B26" s="253" t="s">
        <v>165</v>
      </c>
      <c r="C26" s="253"/>
      <c r="D26" s="253"/>
      <c r="E26" s="253"/>
      <c r="F26" s="253"/>
      <c r="G26" s="253"/>
    </row>
    <row r="27" spans="2:9" ht="25.5" customHeight="1">
      <c r="B27" s="12"/>
      <c r="C27" s="12"/>
      <c r="D27" s="12"/>
    </row>
    <row r="28" spans="2:9" ht="21.75" customHeight="1">
      <c r="B28" s="10" t="s">
        <v>35</v>
      </c>
      <c r="C28" s="11" t="s">
        <v>36</v>
      </c>
      <c r="D28" s="248" t="s">
        <v>37</v>
      </c>
      <c r="E28" s="248"/>
    </row>
    <row r="29" spans="2:9">
      <c r="B29" s="11">
        <v>1</v>
      </c>
      <c r="C29" s="11">
        <v>2</v>
      </c>
      <c r="D29" s="248">
        <v>3</v>
      </c>
      <c r="E29" s="248"/>
    </row>
    <row r="30" spans="2:9" ht="18" customHeight="1">
      <c r="B30" s="13">
        <v>1</v>
      </c>
      <c r="C30" s="26" t="s">
        <v>44</v>
      </c>
      <c r="D30" s="245">
        <f>D31</f>
        <v>1591614</v>
      </c>
      <c r="E30" s="245"/>
      <c r="F30" s="19"/>
    </row>
    <row r="31" spans="2:9" ht="12.75" customHeight="1">
      <c r="B31" s="13"/>
      <c r="C31" s="30" t="s">
        <v>45</v>
      </c>
      <c r="D31" s="244">
        <f>D32+D33</f>
        <v>1591614</v>
      </c>
      <c r="E31" s="244"/>
      <c r="F31" s="19"/>
    </row>
    <row r="32" spans="2:9" ht="12.75" customHeight="1">
      <c r="B32" s="13"/>
      <c r="C32" s="26" t="s">
        <v>86</v>
      </c>
      <c r="D32" s="255">
        <v>1193717</v>
      </c>
      <c r="E32" s="255"/>
      <c r="F32" s="19" t="s">
        <v>93</v>
      </c>
    </row>
    <row r="33" spans="2:9" ht="12.75" customHeight="1">
      <c r="B33" s="13"/>
      <c r="C33" s="26" t="s">
        <v>87</v>
      </c>
      <c r="D33" s="255">
        <v>397897</v>
      </c>
      <c r="E33" s="255"/>
      <c r="F33" s="19"/>
    </row>
    <row r="34" spans="2:9">
      <c r="B34" s="14"/>
      <c r="C34" s="15"/>
      <c r="D34" s="8"/>
    </row>
    <row r="35" spans="2:9">
      <c r="B35" s="14"/>
      <c r="C35" s="15"/>
      <c r="D35" s="8"/>
    </row>
    <row r="36" spans="2:9" ht="27.75" customHeight="1">
      <c r="B36" s="253" t="s">
        <v>217</v>
      </c>
      <c r="C36" s="253"/>
      <c r="D36" s="253"/>
      <c r="E36" s="253"/>
      <c r="F36" s="253"/>
      <c r="G36" s="253"/>
    </row>
    <row r="37" spans="2:9">
      <c r="B37" s="12"/>
      <c r="C37" s="12"/>
      <c r="D37" s="12"/>
    </row>
    <row r="38" spans="2:9" ht="40.5" customHeight="1">
      <c r="B38" s="10" t="s">
        <v>35</v>
      </c>
      <c r="C38" s="11" t="s">
        <v>36</v>
      </c>
      <c r="D38" s="11" t="s">
        <v>37</v>
      </c>
    </row>
    <row r="39" spans="2:9">
      <c r="B39" s="9">
        <v>1</v>
      </c>
      <c r="C39" s="9">
        <v>2</v>
      </c>
      <c r="D39" s="9">
        <v>4</v>
      </c>
      <c r="E39" s="259"/>
      <c r="F39" s="243"/>
    </row>
    <row r="40" spans="2:9" ht="24.75" customHeight="1">
      <c r="B40" s="67">
        <v>1</v>
      </c>
      <c r="C40" s="26" t="s">
        <v>88</v>
      </c>
      <c r="D40" s="27">
        <v>29233</v>
      </c>
      <c r="F40" s="254"/>
      <c r="G40" s="254"/>
      <c r="I40" s="56"/>
    </row>
    <row r="41" spans="2:9">
      <c r="B41" s="13"/>
      <c r="C41" s="26"/>
      <c r="D41" s="38"/>
    </row>
    <row r="42" spans="2:9" ht="12.75" customHeight="1">
      <c r="B42" s="13"/>
      <c r="C42" s="35" t="s">
        <v>1</v>
      </c>
      <c r="D42" s="37">
        <f>D40</f>
        <v>29233</v>
      </c>
    </row>
    <row r="43" spans="2:9">
      <c r="B43" s="14"/>
      <c r="C43" s="15"/>
      <c r="D43" s="8"/>
    </row>
    <row r="44" spans="2:9">
      <c r="B44" s="14"/>
      <c r="C44" s="15"/>
      <c r="D44" s="8"/>
    </row>
    <row r="45" spans="2:9">
      <c r="B45" s="14"/>
      <c r="C45" s="15"/>
      <c r="D45" s="8"/>
    </row>
    <row r="46" spans="2:9">
      <c r="B46" s="260" t="s">
        <v>195</v>
      </c>
      <c r="C46" s="260"/>
      <c r="D46" s="58">
        <f>D14+D30+D42</f>
        <v>6891095</v>
      </c>
    </row>
    <row r="47" spans="2:9">
      <c r="B47" s="14"/>
      <c r="C47" s="15"/>
      <c r="D47" s="8"/>
    </row>
    <row r="48" spans="2:9">
      <c r="B48" s="7" t="s">
        <v>57</v>
      </c>
      <c r="D48" s="7" t="s">
        <v>0</v>
      </c>
    </row>
    <row r="50" spans="2:4">
      <c r="B50" s="7" t="s">
        <v>192</v>
      </c>
      <c r="D50" s="7" t="s">
        <v>193</v>
      </c>
    </row>
  </sheetData>
  <mergeCells count="27">
    <mergeCell ref="E39:F39"/>
    <mergeCell ref="F40:G40"/>
    <mergeCell ref="B46:C46"/>
    <mergeCell ref="D28:E28"/>
    <mergeCell ref="D29:E29"/>
    <mergeCell ref="D30:E30"/>
    <mergeCell ref="D31:E31"/>
    <mergeCell ref="D32:E32"/>
    <mergeCell ref="D33:E33"/>
    <mergeCell ref="D19:E19"/>
    <mergeCell ref="D20:E20"/>
    <mergeCell ref="D21:E21"/>
    <mergeCell ref="D22:E22"/>
    <mergeCell ref="B26:G26"/>
    <mergeCell ref="B36:G36"/>
    <mergeCell ref="D13:E13"/>
    <mergeCell ref="D14:E14"/>
    <mergeCell ref="D15:E15"/>
    <mergeCell ref="D16:E16"/>
    <mergeCell ref="D17:E17"/>
    <mergeCell ref="D18:E18"/>
    <mergeCell ref="D1:G1"/>
    <mergeCell ref="D2:G2"/>
    <mergeCell ref="B7:D7"/>
    <mergeCell ref="B8:D8"/>
    <mergeCell ref="B10:D10"/>
    <mergeCell ref="D12:E12"/>
  </mergeCells>
  <pageMargins left="0.59055118110236227" right="0" top="0.59055118110236227" bottom="0.59055118110236227" header="0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14</vt:i4>
      </vt:variant>
    </vt:vector>
  </HeadingPairs>
  <TitlesOfParts>
    <vt:vector size="27" baseType="lpstr">
      <vt:lpstr>Лист3 (2)</vt:lpstr>
      <vt:lpstr>расчеты м 2026</vt:lpstr>
      <vt:lpstr>питан26</vt:lpstr>
      <vt:lpstr>расч об 2026</vt:lpstr>
      <vt:lpstr>налоги26</vt:lpstr>
      <vt:lpstr>обучен 26-28</vt:lpstr>
      <vt:lpstr>расчеты м 2027</vt:lpstr>
      <vt:lpstr>питан27</vt:lpstr>
      <vt:lpstr>расч об 2027</vt:lpstr>
      <vt:lpstr>расчеты м 2028</vt:lpstr>
      <vt:lpstr>питан28</vt:lpstr>
      <vt:lpstr>расч об 2028</vt:lpstr>
      <vt:lpstr>фин грам26-28</vt:lpstr>
      <vt:lpstr>'Лист3 (2)'!Заголовки_для_печати</vt:lpstr>
      <vt:lpstr>'Лист3 (2)'!Область_печати</vt:lpstr>
      <vt:lpstr>налоги26!Область_печати</vt:lpstr>
      <vt:lpstr>'обучен 26-28'!Область_печати</vt:lpstr>
      <vt:lpstr>питан26!Область_печати</vt:lpstr>
      <vt:lpstr>питан27!Область_печати</vt:lpstr>
      <vt:lpstr>питан28!Область_печати</vt:lpstr>
      <vt:lpstr>'расч об 2026'!Область_печати</vt:lpstr>
      <vt:lpstr>'расч об 2027'!Область_печати</vt:lpstr>
      <vt:lpstr>'расч об 2028'!Область_печати</vt:lpstr>
      <vt:lpstr>'расчеты м 2026'!Область_печати</vt:lpstr>
      <vt:lpstr>'расчеты м 2027'!Область_печати</vt:lpstr>
      <vt:lpstr>'расчеты м 2028'!Область_печати</vt:lpstr>
      <vt:lpstr>'фин грам26-28'!Область_печати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</dc:creator>
  <cp:lastModifiedBy>First</cp:lastModifiedBy>
  <cp:lastPrinted>2025-12-30T07:04:08Z</cp:lastPrinted>
  <dcterms:created xsi:type="dcterms:W3CDTF">2008-04-18T13:45:20Z</dcterms:created>
  <dcterms:modified xsi:type="dcterms:W3CDTF">2026-01-30T07:55:33Z</dcterms:modified>
</cp:coreProperties>
</file>